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re4servicecom.sharepoint.com/sites/Core4Aus2/Shared Documents/PROJECTS/3.0_COMPLETED/2024/45376 - Everton Park Accommodation/3 TENDER &amp; TRACKING/"/>
    </mc:Choice>
  </mc:AlternateContent>
  <xr:revisionPtr revIDLastSave="1482" documentId="13_ncr:1_{24C5EA03-3C04-41BE-9BAA-2910C98A8BE3}" xr6:coauthVersionLast="47" xr6:coauthVersionMax="47" xr10:uidLastSave="{A858E5CC-AF5B-4D74-A044-8FD77BA3153C}"/>
  <bookViews>
    <workbookView xWindow="-120" yWindow="-120" windowWidth="29040" windowHeight="15720" xr2:uid="{D09CCA7E-E7D8-4A7B-ADE0-C8FCABE34D59}"/>
  </bookViews>
  <sheets>
    <sheet name="FF&amp;E" sheetId="1" r:id="rId1"/>
    <sheet name="SUB-CONTRACTORS" sheetId="4" r:id="rId2"/>
    <sheet name="HIRE SCHEDULE" sheetId="2" r:id="rId3"/>
  </sheets>
  <definedNames>
    <definedName name="AWAITING_COLLECTION">'FF&amp;E'!$AB$11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1" l="1"/>
  <c r="H22" i="1"/>
  <c r="J22" i="1" s="1"/>
  <c r="N42" i="1"/>
  <c r="H42" i="1"/>
  <c r="J42" i="1" s="1"/>
  <c r="K42" i="1" s="1"/>
  <c r="H29" i="1"/>
  <c r="H28" i="1"/>
  <c r="J28" i="1" s="1"/>
  <c r="N29" i="1"/>
  <c r="N28" i="1"/>
  <c r="H40" i="1"/>
  <c r="J40" i="1" s="1"/>
  <c r="K40" i="1" s="1"/>
  <c r="J23" i="1" l="1"/>
  <c r="K23" i="1" s="1"/>
  <c r="K22" i="1"/>
  <c r="J29" i="1"/>
  <c r="K29" i="1" s="1"/>
  <c r="K28" i="1"/>
  <c r="H46" i="1"/>
  <c r="N40" i="1"/>
  <c r="N46" i="1"/>
  <c r="N44" i="1"/>
  <c r="H44" i="1"/>
  <c r="J44" i="1" s="1"/>
  <c r="K44" i="1" s="1"/>
  <c r="H19" i="1"/>
  <c r="J19" i="1" s="1"/>
  <c r="K19" i="1" s="1"/>
  <c r="H18" i="1"/>
  <c r="J18" i="1" s="1"/>
  <c r="K18" i="1" s="1"/>
  <c r="J46" i="1" l="1"/>
  <c r="K46" i="1" s="1"/>
  <c r="K20" i="1"/>
  <c r="H16" i="1" l="1"/>
  <c r="J16" i="1" s="1"/>
  <c r="K16" i="1" s="1"/>
  <c r="H17" i="1"/>
  <c r="J33" i="1"/>
  <c r="N17" i="1" l="1"/>
  <c r="N16" i="1"/>
  <c r="I14" i="4"/>
  <c r="I11" i="4"/>
  <c r="I12" i="4"/>
  <c r="N30" i="1"/>
  <c r="H30" i="1"/>
  <c r="H13" i="1"/>
  <c r="J13" i="1" s="1"/>
  <c r="K13" i="1" l="1"/>
  <c r="G21" i="1"/>
  <c r="M21" i="1"/>
  <c r="N21" i="1" s="1"/>
  <c r="J21" i="1"/>
  <c r="K21" i="1" s="1"/>
  <c r="J50" i="1"/>
  <c r="K50" i="1" s="1"/>
  <c r="N36" i="1"/>
  <c r="N38" i="1"/>
  <c r="N33" i="1"/>
  <c r="N27" i="1"/>
  <c r="N26" i="1"/>
  <c r="H27" i="1"/>
  <c r="J27" i="1" s="1"/>
  <c r="K27" i="1" s="1"/>
  <c r="H11" i="1"/>
  <c r="J11" i="1" s="1"/>
  <c r="K11" i="1" s="1"/>
  <c r="H38" i="1"/>
  <c r="J38" i="1" s="1"/>
  <c r="J30" i="1"/>
  <c r="H49" i="1"/>
  <c r="J49" i="1" s="1"/>
  <c r="H36" i="1"/>
  <c r="J36" i="1" s="1"/>
  <c r="H26" i="1"/>
  <c r="J26" i="1" s="1"/>
  <c r="J17" i="1" l="1"/>
  <c r="K17" i="1" s="1"/>
  <c r="K26" i="1"/>
  <c r="K49" i="1"/>
  <c r="K38" i="1"/>
  <c r="K36" i="1"/>
  <c r="K33" i="1"/>
  <c r="K30" i="1"/>
</calcChain>
</file>

<file path=xl/sharedStrings.xml><?xml version="1.0" encoding="utf-8"?>
<sst xmlns="http://schemas.openxmlformats.org/spreadsheetml/2006/main" count="712" uniqueCount="316">
  <si>
    <t>ITEM / DESCRIPTION</t>
  </si>
  <si>
    <t>STATUS</t>
  </si>
  <si>
    <t>NOTES</t>
  </si>
  <si>
    <t>PURCHASE DETAILS</t>
  </si>
  <si>
    <t>PO #</t>
  </si>
  <si>
    <t>PAYMENT DETAILS</t>
  </si>
  <si>
    <t>INV #</t>
  </si>
  <si>
    <t>QUOTE DETAILS</t>
  </si>
  <si>
    <t>QUOTE #</t>
  </si>
  <si>
    <t>DELIVERY DETAILS</t>
  </si>
  <si>
    <t>EXPECTED</t>
  </si>
  <si>
    <t>ACTUAL</t>
  </si>
  <si>
    <t>BUDGET ALLOCATION</t>
  </si>
  <si>
    <t>LEAD TIME</t>
  </si>
  <si>
    <t>CATEGORY</t>
  </si>
  <si>
    <t>ACTUAL COSTINGS</t>
  </si>
  <si>
    <t>REQUIRED</t>
  </si>
  <si>
    <t>GST</t>
  </si>
  <si>
    <t>SUPPLIER DETAILS</t>
  </si>
  <si>
    <t>EST. UNIT</t>
  </si>
  <si>
    <t>EST. TOTAL</t>
  </si>
  <si>
    <t>EST. QTY</t>
  </si>
  <si>
    <t>DATE SENT</t>
  </si>
  <si>
    <t>DATE RECEIVED</t>
  </si>
  <si>
    <t>VALID UNTIL</t>
  </si>
  <si>
    <t>PROJECT:</t>
  </si>
  <si>
    <t>SITE LOCATION:</t>
  </si>
  <si>
    <t>PROJECT COMMENCEMENT:</t>
  </si>
  <si>
    <t>STAGED WORKS:</t>
  </si>
  <si>
    <t>IMAGE</t>
  </si>
  <si>
    <t># 44861 INALA HOTEL VENUE REFURBISHMENT</t>
  </si>
  <si>
    <t>189 FREEMAN ROAD, INALA QLD 4077</t>
  </si>
  <si>
    <t>1. PRELIMINARIES, 2. DECK CONSTRUCTION / PATIO REMEDIATION / KITCHEN CONTAINER, 3. SPORTS BAR / COOL ROOM CONDENSERS, 4. GAMING ROOM, 5. FINALISING</t>
  </si>
  <si>
    <t>ORDERED</t>
  </si>
  <si>
    <t>PENDING</t>
  </si>
  <si>
    <t>DELIVERED</t>
  </si>
  <si>
    <t>IN TRANSIT</t>
  </si>
  <si>
    <t>QTY/UOM</t>
  </si>
  <si>
    <t>IN PROGRESS</t>
  </si>
  <si>
    <t>NOT RECEIVED</t>
  </si>
  <si>
    <t>PARTIALLY PAID</t>
  </si>
  <si>
    <t>PAID</t>
  </si>
  <si>
    <t>OVERDUE</t>
  </si>
  <si>
    <t>PROJECT HIRE SCHEDULE SPREADSHEET</t>
  </si>
  <si>
    <t>START</t>
  </si>
  <si>
    <t>END</t>
  </si>
  <si>
    <t>DELIVERY/HIRE DETAILS</t>
  </si>
  <si>
    <t>SUB-CONTRACTOR</t>
  </si>
  <si>
    <t>CONTACT DETAILS</t>
  </si>
  <si>
    <t>ATTENDANCE DETAILS</t>
  </si>
  <si>
    <t>SCHEDULED</t>
  </si>
  <si>
    <t>ACTIVE</t>
  </si>
  <si>
    <t>ON-HOLD</t>
  </si>
  <si>
    <t>COMPLETED</t>
  </si>
  <si>
    <t>TERMINATED</t>
  </si>
  <si>
    <t>TEMP FENCING FIRE</t>
  </si>
  <si>
    <t>JOINERY</t>
  </si>
  <si>
    <t>PROJECT FF&amp;E PROCUREMENT SPREADSHEET</t>
  </si>
  <si>
    <t>PROJECT SUB-CONTRACTOR PROCUREMENT SPREADSHEET</t>
  </si>
  <si>
    <t># 45376: EVERTON PARK HOTEL ACCOMODATION REFURBISHMENT</t>
  </si>
  <si>
    <t>101 FLOCKTON STREET, EVERTON PARK QLD 4053</t>
  </si>
  <si>
    <t>BED HEADBOARDS AND BENCHTOPS</t>
  </si>
  <si>
    <t>ELECTRICAL FIXTURES &amp; FITTINGS</t>
  </si>
  <si>
    <t>LIGHTING</t>
  </si>
  <si>
    <t>FLOOR FINISHES</t>
  </si>
  <si>
    <t>CARPET</t>
  </si>
  <si>
    <t>TILES</t>
  </si>
  <si>
    <r>
      <t xml:space="preserve">LIGHTING - WL.2
</t>
    </r>
    <r>
      <rPr>
        <sz val="11"/>
        <color theme="1"/>
        <rFont val="Arial"/>
        <family val="2"/>
      </rPr>
      <t>Wall-Mounted (Bathroom) Vanity Light</t>
    </r>
  </si>
  <si>
    <r>
      <t xml:space="preserve">LIGHTING - WL.3
</t>
    </r>
    <r>
      <rPr>
        <sz val="11"/>
        <color theme="1"/>
        <rFont val="Arial"/>
        <family val="2"/>
      </rPr>
      <t>Wall-Mounted (External) Light</t>
    </r>
  </si>
  <si>
    <r>
      <rPr>
        <b/>
        <sz val="11"/>
        <color theme="1"/>
        <rFont val="Arial"/>
        <family val="2"/>
      </rPr>
      <t>Otway Natural (Colour Code: 1035).
SKU: 400993, Laminate (HPL), Postforming, Single Sided, 3600mm x 1200mm x 0.700mm.</t>
    </r>
    <r>
      <rPr>
        <sz val="11"/>
        <color theme="1"/>
        <rFont val="Arial"/>
        <family val="2"/>
      </rPr>
      <t xml:space="preserve">
https://www.laminex.com.au/products/otway/Natural/p/AU1006937</t>
    </r>
  </si>
  <si>
    <t>Laminex
132 136 / sales@laminex.com.au</t>
  </si>
  <si>
    <r>
      <rPr>
        <b/>
        <sz val="11"/>
        <color theme="1"/>
        <rFont val="Arial"/>
        <family val="2"/>
      </rPr>
      <t>Modern Minimalist Style Reading Wall Light - 220V-240V Black Rectangle USB Port Included (SKU: 222198860).</t>
    </r>
    <r>
      <rPr>
        <sz val="11"/>
        <color theme="1"/>
        <rFont val="Arial"/>
        <family val="2"/>
      </rPr>
      <t xml:space="preserve">
https://www.litfad.com/modern-minimalist-style-reading-wall-light-metal-1-light-reading-wall-lamp-for-bedroom-s-770825.html?currency=AUD&amp;gclid=EAIaIQobChMIpoLr05S9gQMV_R-DAx3_Mw8DEAQYBCABEgK4NvD_BwE</t>
    </r>
  </si>
  <si>
    <t>34 / Total</t>
  </si>
  <si>
    <t>Litfad
www.litfad.com</t>
  </si>
  <si>
    <t>MULTIForm Joinery</t>
  </si>
  <si>
    <t>SOFT FURNISHING</t>
  </si>
  <si>
    <t>CURTAINS</t>
  </si>
  <si>
    <r>
      <t xml:space="preserve">CURTAINS - CUR.1
</t>
    </r>
    <r>
      <rPr>
        <sz val="11"/>
        <color theme="1"/>
        <rFont val="Arial"/>
        <family val="2"/>
      </rPr>
      <t>Double Curtains - Sheer and Blockout</t>
    </r>
  </si>
  <si>
    <t>13 / Total</t>
  </si>
  <si>
    <t>Curtain &amp; Blind Co.
1300 301 368 / info@curtainandblindco.com.au</t>
  </si>
  <si>
    <t>MISCELLANEOUS FIXTURES, FITTINGS AND EQUIPMENT</t>
  </si>
  <si>
    <t>17 / Total</t>
  </si>
  <si>
    <t>Bunnings Warehouse
builderserviceqld@bunnings.com.au</t>
  </si>
  <si>
    <t>ACCOMODATION ROOM NUMBERS</t>
  </si>
  <si>
    <t>PAINT SPECIFICATIONS - INTERNAL</t>
  </si>
  <si>
    <r>
      <rPr>
        <b/>
        <sz val="11"/>
        <color theme="1"/>
        <rFont val="Arial"/>
        <family val="2"/>
      </rPr>
      <t>Dulux 'Moorland', S20A3</t>
    </r>
    <r>
      <rPr>
        <sz val="11"/>
        <color theme="1"/>
        <rFont val="Arial"/>
        <family val="2"/>
      </rPr>
      <t xml:space="preserve">
https://www.dulux.com.au/colour/greens/moorland/</t>
    </r>
  </si>
  <si>
    <t>PAINT SPECIFICATIONS - EXTERNAL</t>
  </si>
  <si>
    <r>
      <t xml:space="preserve">EXTERNAL PAINT - P.3
</t>
    </r>
    <r>
      <rPr>
        <sz val="11"/>
        <color theme="1"/>
        <rFont val="Arial"/>
        <family val="2"/>
      </rPr>
      <t>External Brickwork, Two-Tone Wall Paint
Upper</t>
    </r>
  </si>
  <si>
    <r>
      <rPr>
        <b/>
        <sz val="11"/>
        <color theme="1"/>
        <rFont val="Arial"/>
        <family val="2"/>
      </rPr>
      <t>Dulux 'Narrow Neck', NZ9E7</t>
    </r>
    <r>
      <rPr>
        <sz val="11"/>
        <color theme="1"/>
        <rFont val="Arial"/>
        <family val="2"/>
      </rPr>
      <t xml:space="preserve">
https://www.dulux.com.au/specifier/colour/colours-of-nz-nz9/narrow-neck/</t>
    </r>
  </si>
  <si>
    <r>
      <rPr>
        <b/>
        <sz val="11"/>
        <color theme="1"/>
        <rFont val="Arial"/>
        <family val="2"/>
      </rPr>
      <t>Dulux 'Armada', S26A7</t>
    </r>
    <r>
      <rPr>
        <sz val="11"/>
        <color theme="1"/>
        <rFont val="Arial"/>
        <family val="2"/>
      </rPr>
      <t xml:space="preserve">
https://www.dulux.com.au/colour/greens/armada/</t>
    </r>
  </si>
  <si>
    <t>BATHROOM FIXTURES AND FITTINGS</t>
  </si>
  <si>
    <t>SHOWER SCREEN</t>
  </si>
  <si>
    <t>27.11.23 - 22.12.23</t>
  </si>
  <si>
    <t>N/A</t>
  </si>
  <si>
    <t>Kam Kasaei
Ausflooring Warehouse
0466 058 402 / sales@ausflooringwarehouse.com.au</t>
  </si>
  <si>
    <t>$35.80m2</t>
  </si>
  <si>
    <t>26.10.23</t>
  </si>
  <si>
    <t>5.20m2</t>
  </si>
  <si>
    <t>Glennon Tiles
(02) 9698 2799 / sales@glennontiles.com.au</t>
  </si>
  <si>
    <r>
      <rPr>
        <b/>
        <sz val="11"/>
        <color theme="1"/>
        <rFont val="Arial"/>
        <family val="2"/>
      </rPr>
      <t>BENCHTOPS - LAM.1</t>
    </r>
    <r>
      <rPr>
        <sz val="11"/>
        <color theme="1"/>
        <rFont val="Arial"/>
        <family val="2"/>
      </rPr>
      <t xml:space="preserve">
Benchtops (Pre-Fabricated)</t>
    </r>
  </si>
  <si>
    <t>1. 1200mm x 600mm x 33mm, Otway Natural (Colour Code: 1035), Full Bullnose Edge.
2. 600mm x 600mm x 33mm, Otway Natural (Colour Code: 1035), Full Bullnose Edge.</t>
  </si>
  <si>
    <t>1 Week</t>
  </si>
  <si>
    <r>
      <rPr>
        <b/>
        <sz val="11"/>
        <rFont val="Arial"/>
        <family val="2"/>
      </rPr>
      <t>UNIT COST</t>
    </r>
    <r>
      <rPr>
        <sz val="11"/>
        <rFont val="Arial"/>
        <family val="2"/>
      </rPr>
      <t xml:space="preserve"> 
</t>
    </r>
    <r>
      <rPr>
        <sz val="8"/>
        <rFont val="Arial"/>
        <family val="2"/>
      </rPr>
      <t>(ex GST)</t>
    </r>
  </si>
  <si>
    <r>
      <rPr>
        <b/>
        <sz val="11"/>
        <color theme="1"/>
        <rFont val="Arial"/>
        <family val="2"/>
      </rPr>
      <t>SUBTOTAL</t>
    </r>
    <r>
      <rPr>
        <sz val="11"/>
        <color theme="1"/>
        <rFont val="Arial"/>
        <family val="2"/>
      </rPr>
      <t xml:space="preserve"> 
</t>
    </r>
    <r>
      <rPr>
        <sz val="8"/>
        <color theme="1"/>
        <rFont val="Arial"/>
        <family val="2"/>
      </rPr>
      <t>(ex GST)</t>
    </r>
  </si>
  <si>
    <r>
      <rPr>
        <b/>
        <sz val="11"/>
        <color theme="1"/>
        <rFont val="Arial"/>
        <family val="2"/>
      </rPr>
      <t>DELIVERY</t>
    </r>
    <r>
      <rPr>
        <sz val="11"/>
        <color theme="1"/>
        <rFont val="Arial"/>
        <family val="2"/>
      </rPr>
      <t xml:space="preserve">
</t>
    </r>
    <r>
      <rPr>
        <sz val="8"/>
        <color theme="1"/>
        <rFont val="Arial"/>
        <family val="2"/>
      </rPr>
      <t>(ex GST)</t>
    </r>
  </si>
  <si>
    <r>
      <rPr>
        <b/>
        <sz val="11"/>
        <color theme="1"/>
        <rFont val="Arial"/>
        <family val="2"/>
      </rPr>
      <t>TOTAL COST</t>
    </r>
    <r>
      <rPr>
        <sz val="11"/>
        <color theme="1"/>
        <rFont val="Arial"/>
        <family val="2"/>
      </rPr>
      <t xml:space="preserve">
</t>
    </r>
    <r>
      <rPr>
        <sz val="8"/>
        <color theme="1"/>
        <rFont val="Arial"/>
        <family val="2"/>
      </rPr>
      <t>(incl GST)</t>
    </r>
  </si>
  <si>
    <r>
      <t xml:space="preserve">Optic Reset' Field of View Dark, 282 Fresco Dark - 304.8mm x 914.4mm.
</t>
    </r>
    <r>
      <rPr>
        <sz val="11"/>
        <color theme="1"/>
        <rFont val="Arial"/>
        <family val="2"/>
      </rPr>
      <t>https://www.ghcommercial.com/products/field-of-view-dark?colour=fresco-dark</t>
    </r>
  </si>
  <si>
    <r>
      <t xml:space="preserve">BAUHAUS Modular Mosaic Tile, Unglazed - 3-Colour 'Checkerboard'.
</t>
    </r>
    <r>
      <rPr>
        <sz val="11"/>
        <color theme="1"/>
        <rFont val="Arial"/>
        <family val="2"/>
      </rPr>
      <t>https://glennontiles.com.au/bauhaus/</t>
    </r>
  </si>
  <si>
    <r>
      <t xml:space="preserve">CARPET - FF.1
</t>
    </r>
    <r>
      <rPr>
        <sz val="11"/>
        <color theme="1"/>
        <rFont val="Arial"/>
        <family val="2"/>
      </rPr>
      <t>Accommodation Room Carpet</t>
    </r>
  </si>
  <si>
    <r>
      <t xml:space="preserve">TILES - FF.2
</t>
    </r>
    <r>
      <rPr>
        <sz val="11"/>
        <color theme="1"/>
        <rFont val="Arial"/>
        <family val="2"/>
      </rPr>
      <t>Accommodation Room Threshold / Entry Tiles</t>
    </r>
  </si>
  <si>
    <r>
      <t xml:space="preserve">SHOWER SCREEN - SCR.1
</t>
    </r>
    <r>
      <rPr>
        <sz val="11"/>
        <color theme="1"/>
        <rFont val="Arial"/>
        <family val="2"/>
      </rPr>
      <t>Accommodation Room Shower Screen</t>
    </r>
  </si>
  <si>
    <r>
      <t xml:space="preserve">ROOM NUMBERS - RN.1
</t>
    </r>
    <r>
      <rPr>
        <sz val="11"/>
        <color theme="1"/>
        <rFont val="Arial"/>
        <family val="2"/>
      </rPr>
      <t>Accommodation Room Door Numbers</t>
    </r>
  </si>
  <si>
    <r>
      <t xml:space="preserve">EXTERNAL PAINT - P.5
</t>
    </r>
    <r>
      <rPr>
        <sz val="11"/>
        <color theme="1"/>
        <rFont val="Arial"/>
        <family val="2"/>
      </rPr>
      <t>Eaves (Accommodation Block and Carport)</t>
    </r>
  </si>
  <si>
    <r>
      <t xml:space="preserve">EXTERNAL PAINT - P.6
</t>
    </r>
    <r>
      <rPr>
        <sz val="11"/>
        <color theme="1"/>
        <rFont val="Arial"/>
        <family val="2"/>
      </rPr>
      <t>Fascia and Trim</t>
    </r>
    <r>
      <rPr>
        <b/>
        <sz val="11"/>
        <color theme="1"/>
        <rFont val="Arial"/>
        <family val="2"/>
      </rPr>
      <t xml:space="preserve"> </t>
    </r>
    <r>
      <rPr>
        <sz val="11"/>
        <color theme="1"/>
        <rFont val="Arial"/>
        <family val="2"/>
      </rPr>
      <t>(Accommodation Block and Carport)</t>
    </r>
  </si>
  <si>
    <t>1 - 2 Weeks</t>
  </si>
  <si>
    <t>SHOWER HEAD</t>
  </si>
  <si>
    <r>
      <rPr>
        <b/>
        <sz val="11"/>
        <color theme="1"/>
        <rFont val="Arial"/>
        <family val="2"/>
      </rPr>
      <t xml:space="preserve">SHOWER HEAD </t>
    </r>
    <r>
      <rPr>
        <sz val="11"/>
        <color theme="1"/>
        <rFont val="Arial"/>
        <family val="2"/>
      </rPr>
      <t xml:space="preserve">
Accommodation Room Shower Head</t>
    </r>
  </si>
  <si>
    <t>27.10.23</t>
  </si>
  <si>
    <t>Roy Zhu
0430 075 198 / roy@rzprojects.com.au</t>
  </si>
  <si>
    <r>
      <rPr>
        <b/>
        <sz val="11"/>
        <color theme="1"/>
        <rFont val="Arial"/>
        <family val="2"/>
      </rPr>
      <t>Sandleford 50mm Stainless Steel House Number/s</t>
    </r>
    <r>
      <rPr>
        <sz val="11"/>
        <color theme="1"/>
        <rFont val="Arial"/>
        <family val="2"/>
      </rPr>
      <t xml:space="preserve">
https://www.bunnings.com.au/sandleford-50mm-stainless-steel-house-number-0_p3290934</t>
    </r>
  </si>
  <si>
    <t>220.0m2</t>
  </si>
  <si>
    <r>
      <rPr>
        <b/>
        <sz val="11"/>
        <color theme="1"/>
        <rFont val="Arial"/>
        <family val="2"/>
      </rPr>
      <t>Revolution WELS 3 Star 8L/min Chrome Self Cleaning Rain Shower and Arm (I/N: 0108912).</t>
    </r>
    <r>
      <rPr>
        <sz val="11"/>
        <color theme="1"/>
        <rFont val="Arial"/>
        <family val="2"/>
      </rPr>
      <t xml:space="preserve">
https://www.bunnings.com.au/revolution-wels-3-star-8l-min-chrome-self-cleaning-rain-shower-and-arm_p0108912</t>
    </r>
  </si>
  <si>
    <t>27.11.23</t>
  </si>
  <si>
    <t>30.10.23</t>
  </si>
  <si>
    <t>ELECTRICAL AND PLUMBING</t>
  </si>
  <si>
    <t xml:space="preserve">ELECTRICAL </t>
  </si>
  <si>
    <t>KTM Solutions</t>
  </si>
  <si>
    <r>
      <t xml:space="preserve">ELECTRICAL
</t>
    </r>
    <r>
      <rPr>
        <sz val="11"/>
        <color theme="1"/>
        <rFont val="Arial"/>
        <family val="2"/>
      </rPr>
      <t>Internal and External Works</t>
    </r>
  </si>
  <si>
    <t>KTM Solutions
(07) 3813 0067 / service@ktmsolutions.com.au</t>
  </si>
  <si>
    <t>All Kind Air &amp; Electrical</t>
  </si>
  <si>
    <t>All Kind Air and Electrical
(07) 3053 3405 / works@akgp.com.au</t>
  </si>
  <si>
    <r>
      <rPr>
        <b/>
        <sz val="11"/>
        <color theme="1"/>
        <rFont val="Arial"/>
        <family val="2"/>
      </rPr>
      <t>Mondella 10 x 2000 x 875mm Glass Frameless Shower Panel (I/N: 489074).</t>
    </r>
    <r>
      <rPr>
        <sz val="11"/>
        <color theme="1"/>
        <rFont val="Arial"/>
        <family val="2"/>
      </rPr>
      <t xml:space="preserve">
https://www.bunnings.com.au/mondella-10-x-2000-x-875mm-glass-frameless-shower-panel_p4890734</t>
    </r>
  </si>
  <si>
    <r>
      <rPr>
        <b/>
        <sz val="11"/>
        <color theme="1"/>
        <rFont val="Arial"/>
        <family val="2"/>
      </rPr>
      <t>Accommodation Room Number Requirements:</t>
    </r>
    <r>
      <rPr>
        <sz val="11"/>
        <color theme="1"/>
        <rFont val="Arial"/>
        <family val="2"/>
      </rPr>
      <t xml:space="preserve"> 1, 2, 3, 4, 5, 6, 7, 8, 9, 10, 11, 12, 13.
</t>
    </r>
    <r>
      <rPr>
        <b/>
        <sz val="11"/>
        <color theme="1"/>
        <rFont val="Arial"/>
        <family val="2"/>
      </rPr>
      <t xml:space="preserve">
*Price: Supply and Installation.</t>
    </r>
  </si>
  <si>
    <r>
      <rPr>
        <b/>
        <sz val="11"/>
        <color theme="1"/>
        <rFont val="Arial"/>
        <family val="2"/>
      </rPr>
      <t>Accommodation Room Number Requirements:</t>
    </r>
    <r>
      <rPr>
        <sz val="11"/>
        <color theme="1"/>
        <rFont val="Arial"/>
        <family val="2"/>
      </rPr>
      <t xml:space="preserve"> 1, 2, 3, 4, 5, 6, 7, 8, 9, 10, 11, 12, 13.
</t>
    </r>
    <r>
      <rPr>
        <b/>
        <sz val="11"/>
        <color theme="1"/>
        <rFont val="Arial"/>
        <family val="2"/>
      </rPr>
      <t>*Price: Supply Only.</t>
    </r>
  </si>
  <si>
    <t>Motel Room Numbers - 10mm Acrylic Plaque, 2-Pack Paint (to match brand colour), White Vinyl Lettering.</t>
  </si>
  <si>
    <r>
      <rPr>
        <b/>
        <sz val="11"/>
        <color theme="1"/>
        <rFont val="Arial"/>
        <family val="2"/>
      </rPr>
      <t>Astra &amp; Simplicity Double Curtains - Neutral Linen-Like Sheer Paired with Plain Blockout, 'Cargo' and 'Moonlight'.</t>
    </r>
    <r>
      <rPr>
        <sz val="11"/>
        <color theme="1"/>
        <rFont val="Arial"/>
        <family val="2"/>
      </rPr>
      <t xml:space="preserve">
https://curtainandblindco.com.au/product/astra-and-simplicity-double-curtains/</t>
    </r>
  </si>
  <si>
    <r>
      <t xml:space="preserve">LIGHTING - WL.1
</t>
    </r>
    <r>
      <rPr>
        <sz val="11"/>
        <color theme="1"/>
        <rFont val="Arial"/>
        <family val="2"/>
      </rPr>
      <t>Headboard-Mounted Reading Light</t>
    </r>
  </si>
  <si>
    <t>2 - 4 Weeks</t>
  </si>
  <si>
    <t>3 - 5 Weeks*</t>
  </si>
  <si>
    <t>15.12.23</t>
  </si>
  <si>
    <t>24.11.23</t>
  </si>
  <si>
    <t># 317118416</t>
  </si>
  <si>
    <t>31.10.23</t>
  </si>
  <si>
    <t># 1141</t>
  </si>
  <si>
    <t># 1128</t>
  </si>
  <si>
    <t># 21869</t>
  </si>
  <si>
    <t># 1143</t>
  </si>
  <si>
    <t>1 - 4 Weeks*</t>
  </si>
  <si>
    <t>24 / Total</t>
  </si>
  <si>
    <t>23.11.23</t>
  </si>
  <si>
    <t># 22616</t>
  </si>
  <si>
    <t># 1145</t>
  </si>
  <si>
    <t># 18106</t>
  </si>
  <si>
    <r>
      <rPr>
        <b/>
        <sz val="11"/>
        <color theme="1"/>
        <rFont val="Arial"/>
        <family val="2"/>
      </rPr>
      <t xml:space="preserve">Nordic Style Aluminium Vanity Light LED Strip Shade Vanity Lamp for Shower Room, Black (SKU: 21385001). 
</t>
    </r>
    <r>
      <rPr>
        <sz val="11"/>
        <color theme="1"/>
        <rFont val="Arial"/>
        <family val="2"/>
      </rPr>
      <t>https://www.litfad.com/nordic-style-aluminum-vanity-light-led-strip-shape-vanity-lamp-for-shower-room-p-249914.html</t>
    </r>
  </si>
  <si>
    <t>01.11.23</t>
  </si>
  <si>
    <t>29.11.23</t>
  </si>
  <si>
    <t>$67.57 - $129.73m2</t>
  </si>
  <si>
    <t>03.11.23</t>
  </si>
  <si>
    <t># 1161</t>
  </si>
  <si>
    <t># 139542</t>
  </si>
  <si>
    <t>06.11.23</t>
  </si>
  <si>
    <t>10.11.23</t>
  </si>
  <si>
    <t>17.11.23</t>
  </si>
  <si>
    <r>
      <t xml:space="preserve">Online Purchase - (LF Order Number: 615679) - Processed using D.W Credit Card 30.10.23.
1 light per vanity / mirror. 12 'Standard Rooms', 1 'Family Room'.
</t>
    </r>
    <r>
      <rPr>
        <b/>
        <sz val="11"/>
        <color theme="1"/>
        <rFont val="Arial"/>
        <family val="2"/>
      </rPr>
      <t xml:space="preserve">Budget Allocation: </t>
    </r>
    <r>
      <rPr>
        <sz val="11"/>
        <color theme="1"/>
        <rFont val="Arial"/>
        <family val="2"/>
      </rPr>
      <t>Supply and Installation.</t>
    </r>
  </si>
  <si>
    <r>
      <rPr>
        <b/>
        <sz val="11"/>
        <color theme="1"/>
        <rFont val="Arial"/>
        <family val="2"/>
      </rPr>
      <t xml:space="preserve">Astro Mast Light Wall Lamp
</t>
    </r>
    <r>
      <rPr>
        <sz val="11"/>
        <color theme="1"/>
        <rFont val="Arial"/>
        <family val="2"/>
      </rPr>
      <t>https://lamptwist.com/products/astro-mast-light-wall-lamp?variant=44320811909366#shopify-section-product-specs</t>
    </r>
  </si>
  <si>
    <t>10 / Total</t>
  </si>
  <si>
    <t>LAMPTWIST
www.lamptwist.com</t>
  </si>
  <si>
    <t># 1174</t>
  </si>
  <si>
    <t>PO / WO #</t>
  </si>
  <si>
    <t>2 - 3 Weeks</t>
  </si>
  <si>
    <r>
      <t xml:space="preserve">Online Purchase - (LT Order Number: 31205) - Processed using D.W Credit Card 03.11.23.*
4 lights per corridor / 2 lights for 'Family Room' entrance.
</t>
    </r>
    <r>
      <rPr>
        <b/>
        <sz val="11"/>
        <color theme="1"/>
        <rFont val="Arial"/>
        <family val="2"/>
      </rPr>
      <t>Budget Allocation:</t>
    </r>
    <r>
      <rPr>
        <sz val="11"/>
        <color theme="1"/>
        <rFont val="Arial"/>
        <family val="2"/>
      </rPr>
      <t xml:space="preserve"> Supply and Installation.
*Order processed in EURO, currency converted (EURO - AUD) 03.11.23.</t>
    </r>
  </si>
  <si>
    <t>PLUMBING</t>
  </si>
  <si>
    <t>AK Gas &amp; Plumbing</t>
  </si>
  <si>
    <t>AK Gas &amp; Plumbing
(07) 3053 3405 / works@akgp.com.au</t>
  </si>
  <si>
    <r>
      <t xml:space="preserve">Plumbing
</t>
    </r>
    <r>
      <rPr>
        <sz val="11"/>
        <color theme="1"/>
        <rFont val="Arial"/>
        <family val="2"/>
      </rPr>
      <t>Internal Works</t>
    </r>
  </si>
  <si>
    <t>04.12.23</t>
  </si>
  <si>
    <t># 134563</t>
  </si>
  <si>
    <t>14.11.23</t>
  </si>
  <si>
    <t># 317243563</t>
  </si>
  <si>
    <t>07.11.23</t>
  </si>
  <si>
    <t>05.02.24</t>
  </si>
  <si>
    <t># 439</t>
  </si>
  <si>
    <t>$763.00 - $959.00</t>
  </si>
  <si>
    <t>08.11.23</t>
  </si>
  <si>
    <r>
      <t xml:space="preserve">08.11.23
</t>
    </r>
    <r>
      <rPr>
        <sz val="11"/>
        <rFont val="Arial"/>
        <family val="2"/>
      </rPr>
      <t>(CORE 4 OFFICE)</t>
    </r>
  </si>
  <si>
    <t># 1192</t>
  </si>
  <si>
    <t># CBC77671</t>
  </si>
  <si>
    <r>
      <rPr>
        <b/>
        <sz val="11"/>
        <color theme="1"/>
        <rFont val="Arial"/>
        <family val="2"/>
      </rPr>
      <t xml:space="preserve">Curtain Requirements - Double curtains (Blockout and Sheer):
Family Room*
2 (Sliding Doors): </t>
    </r>
    <r>
      <rPr>
        <sz val="11"/>
        <color theme="1"/>
        <rFont val="Arial"/>
        <family val="2"/>
      </rPr>
      <t xml:space="preserve">2200mmW x 2585mmH, approximately 200mm L/RHS overhang, centre opening.
</t>
    </r>
    <r>
      <rPr>
        <b/>
        <sz val="11"/>
        <color theme="1"/>
        <rFont val="Arial"/>
        <family val="2"/>
      </rPr>
      <t xml:space="preserve">2 (Windows): </t>
    </r>
    <r>
      <rPr>
        <sz val="11"/>
        <color theme="1"/>
        <rFont val="Arial"/>
        <family val="2"/>
      </rPr>
      <t xml:space="preserve">1410mmW x 2585mmH, approximately 150mm L/RHS overhang, centre opening.
</t>
    </r>
    <r>
      <rPr>
        <b/>
        <sz val="11"/>
        <color theme="1"/>
        <rFont val="Arial"/>
        <family val="2"/>
      </rPr>
      <t>1 (Window):</t>
    </r>
    <r>
      <rPr>
        <sz val="11"/>
        <color theme="1"/>
        <rFont val="Arial"/>
        <family val="2"/>
      </rPr>
      <t xml:space="preserve"> 1260mmW x 2585mmH, approximately 150mm LHS overhand,centre opening.
</t>
    </r>
    <r>
      <rPr>
        <b/>
        <sz val="11"/>
        <color theme="1"/>
        <rFont val="Arial"/>
        <family val="2"/>
      </rPr>
      <t xml:space="preserve">Standard Rooms*
5 (Windows): </t>
    </r>
    <r>
      <rPr>
        <sz val="11"/>
        <color theme="1"/>
        <rFont val="Arial"/>
        <family val="2"/>
      </rPr>
      <t xml:space="preserve">1410mmW x 2135mmH, approximately 150mm L/RHS overhang, centre opening.
</t>
    </r>
    <r>
      <rPr>
        <b/>
        <sz val="11"/>
        <color theme="1"/>
        <rFont val="Arial"/>
        <family val="2"/>
      </rPr>
      <t xml:space="preserve">7 (Windows): </t>
    </r>
    <r>
      <rPr>
        <sz val="11"/>
        <color theme="1"/>
        <rFont val="Arial"/>
        <family val="2"/>
      </rPr>
      <t>1410mmW x 2490mmH, approximately 150mm L/RHS overhang, centre opening.</t>
    </r>
    <r>
      <rPr>
        <b/>
        <sz val="11"/>
        <color theme="1"/>
        <rFont val="Arial"/>
        <family val="2"/>
      </rPr>
      <t xml:space="preserve">
</t>
    </r>
    <r>
      <rPr>
        <sz val="11"/>
        <color theme="1"/>
        <rFont val="Arial"/>
        <family val="2"/>
      </rPr>
      <t xml:space="preserve">
</t>
    </r>
    <r>
      <rPr>
        <b/>
        <sz val="11"/>
        <color theme="1"/>
        <rFont val="Arial"/>
        <family val="2"/>
      </rPr>
      <t xml:space="preserve">Budget Allocation: </t>
    </r>
    <r>
      <rPr>
        <sz val="11"/>
        <color theme="1"/>
        <rFont val="Arial"/>
        <family val="2"/>
      </rPr>
      <t xml:space="preserve">Supply and Installation. Family Room curtain quantity under-estimated (2 instead of 5).
</t>
    </r>
    <r>
      <rPr>
        <b/>
        <sz val="11"/>
        <color theme="1"/>
        <rFont val="Arial"/>
        <family val="2"/>
      </rPr>
      <t>Lead-Time:</t>
    </r>
    <r>
      <rPr>
        <sz val="11"/>
        <color theme="1"/>
        <rFont val="Arial"/>
        <family val="2"/>
      </rPr>
      <t xml:space="preserve"> 3- 5 Weeks Production, 1 Week Freight.
*Blockout Pleat Style: Triple-Pinch. Sheer Pleat Style: S-fold. Double track (white, face fix), hand wand draw type, centre opening.
*40mm reduction to above-noted heights to account for variation/s on-site - Confirmed D.W 06.11.23.
*URGENT PAYMENT* required to commence production - Invoice paid 08.11.23.</t>
    </r>
  </si>
  <si>
    <t># 00207346</t>
  </si>
  <si>
    <t>30 / Sheets</t>
  </si>
  <si>
    <r>
      <rPr>
        <b/>
        <sz val="11"/>
        <color theme="1"/>
        <rFont val="Arial"/>
        <family val="2"/>
      </rPr>
      <t>2400mm x 1200mm x 16mm MDF Panel Standard (I/N: 0590129)</t>
    </r>
    <r>
      <rPr>
        <sz val="11"/>
        <color theme="1"/>
        <rFont val="Arial"/>
        <family val="2"/>
      </rPr>
      <t xml:space="preserve">
https://www.bunnings.com.au/2400-x-1200mm-16mm-mdf-panel-standard_p0590129</t>
    </r>
  </si>
  <si>
    <r>
      <rPr>
        <b/>
        <sz val="11"/>
        <color theme="1"/>
        <rFont val="Arial"/>
        <family val="2"/>
      </rPr>
      <t xml:space="preserve">JOINERY </t>
    </r>
    <r>
      <rPr>
        <sz val="11"/>
        <color theme="1"/>
        <rFont val="Arial"/>
        <family val="2"/>
      </rPr>
      <t xml:space="preserve">
Substrate Materials (Bed Headboards, Shelves and Vanity In-Fill Panels) - MDF</t>
    </r>
  </si>
  <si>
    <t>09.11.23</t>
  </si>
  <si>
    <t>20 / Sheets</t>
  </si>
  <si>
    <t>07.12.23</t>
  </si>
  <si>
    <r>
      <rPr>
        <b/>
        <sz val="11"/>
        <color theme="1"/>
        <rFont val="Arial"/>
        <family val="2"/>
      </rPr>
      <t xml:space="preserve">JOINERY - LAM.1 
</t>
    </r>
    <r>
      <rPr>
        <sz val="11"/>
        <color theme="1"/>
        <rFont val="Arial"/>
        <family val="2"/>
      </rPr>
      <t>Headboards, Bedside Tables and Vanity In-Fill
(Pre-Fabricated)</t>
    </r>
  </si>
  <si>
    <t>Otway Natural (Colour Code: 1035).</t>
  </si>
  <si>
    <t>29 / Items</t>
  </si>
  <si>
    <t>Aussie Cut Cabinets &amp; Board
07 3889 9577 / sales@aussiecut.com.au</t>
  </si>
  <si>
    <t>10.12.23</t>
  </si>
  <si>
    <t># 13169</t>
  </si>
  <si>
    <t>4 Weeks</t>
  </si>
  <si>
    <t>*Individual headboard panels only (no shadow gap). 
*Flat pack pigeon hole shelves, bedside tables and vanity in-full panels.
*No delivery available, pick-up (Brendale warehouse) only.</t>
  </si>
  <si>
    <r>
      <t xml:space="preserve">Online Purchase (LF Order Number: 615679) - Processed using D.W Credit Card 30.10.23.
1 light per bed headboard shelf / draw. 
</t>
    </r>
    <r>
      <rPr>
        <b/>
        <sz val="11"/>
        <color theme="1"/>
        <rFont val="Arial"/>
        <family val="2"/>
      </rPr>
      <t>Budget Allocation:</t>
    </r>
    <r>
      <rPr>
        <sz val="11"/>
        <color theme="1"/>
        <rFont val="Arial"/>
        <family val="2"/>
      </rPr>
      <t xml:space="preserve"> Supply and Installation.</t>
    </r>
  </si>
  <si>
    <r>
      <t xml:space="preserve">SITE SETUP
</t>
    </r>
    <r>
      <rPr>
        <sz val="11"/>
        <color theme="1"/>
        <rFont val="Arial"/>
        <family val="2"/>
      </rPr>
      <t>Temp Fencing Hire</t>
    </r>
  </si>
  <si>
    <t>EQUIPMENT HIRE</t>
  </si>
  <si>
    <r>
      <t xml:space="preserve">EXTERNAL PAINTING WORKS
</t>
    </r>
    <r>
      <rPr>
        <sz val="11"/>
        <color theme="1"/>
        <rFont val="Arial"/>
        <family val="2"/>
      </rPr>
      <t>Trailer Mounted Jnuckle Boom</t>
    </r>
  </si>
  <si>
    <r>
      <t xml:space="preserve">Trailer Mounted Knuckle Boom 34' Nifty
</t>
    </r>
    <r>
      <rPr>
        <sz val="11"/>
        <color theme="1"/>
        <rFont val="Arial"/>
        <family val="2"/>
      </rPr>
      <t>https://brisbanescissorlifthire.com.au/product/trailer-mounted-knuckle-boom-34%E2%80%B2-nifty/</t>
    </r>
  </si>
  <si>
    <t>1 / Unit</t>
  </si>
  <si>
    <t>Brisbane Scissor Lift Hire
(07) 3869 2322</t>
  </si>
  <si>
    <t>01.12.23</t>
  </si>
  <si>
    <r>
      <t xml:space="preserve">1, 1200mm x 600mm benchtop and 1, 600mm x 600mm benchtop (separate) per 'Standard Room', 12 SR's total - 6 Left-Hand-Return (LHR) laminate edge 'sets', 6 Right-Hand-Return laminate edge 'sets'. All benchtops to have full bullnose front edge. Reference: "# 45376_Everton Park Accommodation Refurbishment_Benchtops".
</t>
    </r>
    <r>
      <rPr>
        <b/>
        <sz val="11"/>
        <color theme="1"/>
        <rFont val="Arial"/>
        <family val="2"/>
      </rPr>
      <t>Cost Breakdown:</t>
    </r>
    <r>
      <rPr>
        <sz val="11"/>
        <color theme="1"/>
        <rFont val="Arial"/>
        <family val="2"/>
      </rPr>
      <t xml:space="preserve"> $177.12 / benchtop (1200mm x 600mm and 600mm x 600mm).
Payment Terms: C.O.D - Invoice to be paid prior to delivery to site, 29.11.23.
Manufactured and ready for delivery 13.11.23.</t>
    </r>
  </si>
  <si>
    <r>
      <t xml:space="preserve">Carpet Requirements: </t>
    </r>
    <r>
      <rPr>
        <sz val="11"/>
        <color theme="1"/>
        <rFont val="Arial"/>
        <family val="2"/>
      </rPr>
      <t xml:space="preserve">Carpet-able area, 3300mm x 4460mm (approximately 15.0m2). 12 'Standard Rooms', 1 'Family Room'. Assumed (until final site measure) that the family room is double the standard room in size.
</t>
    </r>
    <r>
      <rPr>
        <b/>
        <sz val="11"/>
        <color theme="1"/>
        <rFont val="Arial"/>
        <family val="2"/>
      </rPr>
      <t>Budget Allocation:</t>
    </r>
    <r>
      <rPr>
        <sz val="11"/>
        <color theme="1"/>
        <rFont val="Arial"/>
        <family val="2"/>
      </rPr>
      <t xml:space="preserve"> Supply and Installation.</t>
    </r>
    <r>
      <rPr>
        <b/>
        <sz val="11"/>
        <color theme="1"/>
        <rFont val="Arial"/>
        <family val="2"/>
      </rPr>
      <t xml:space="preserve">
</t>
    </r>
    <r>
      <rPr>
        <sz val="11"/>
        <rFont val="Arial"/>
        <family val="2"/>
      </rPr>
      <t>*URGENT PAYMENT* required to secure stock - Invoice paid 27.10.23.
*Order to be collected from suppliers warehouse by CORE 4 tradesmen - Ready for collection 13.11.23.</t>
    </r>
  </si>
  <si>
    <t>AWAITING COLLECTION</t>
  </si>
  <si>
    <t>22.11.23</t>
  </si>
  <si>
    <t># 1216</t>
  </si>
  <si>
    <r>
      <t xml:space="preserve">*Material requirements confirmed by / with Christopher Street 09.11.23.
Reference: "# 45376_Everton Park Accommodation Refurbishment_Joinery Combined".
Order to be collected from suppliers warehouse by CORE 4 tradesmen.
</t>
    </r>
    <r>
      <rPr>
        <b/>
        <sz val="11"/>
        <color theme="1"/>
        <rFont val="Arial"/>
        <family val="2"/>
      </rPr>
      <t>Budget Allocation</t>
    </r>
    <r>
      <rPr>
        <sz val="11"/>
        <color theme="1"/>
        <rFont val="Arial"/>
        <family val="2"/>
      </rPr>
      <t>: Materials, Manufacturing and Installation (ALL Joinery Items).</t>
    </r>
  </si>
  <si>
    <t># 1217</t>
  </si>
  <si>
    <t>16.11.23</t>
  </si>
  <si>
    <t>DELIVERY SCHEDULED</t>
  </si>
  <si>
    <t>ON ACCOUNT</t>
  </si>
  <si>
    <r>
      <rPr>
        <b/>
        <sz val="11"/>
        <color theme="1"/>
        <rFont val="Arial"/>
        <family val="2"/>
      </rPr>
      <t>JOINERY - LAM.1</t>
    </r>
    <r>
      <rPr>
        <sz val="11"/>
        <color theme="1"/>
        <rFont val="Arial"/>
        <family val="2"/>
      </rPr>
      <t xml:space="preserve">
Finishing Materials - Laminate</t>
    </r>
  </si>
  <si>
    <r>
      <rPr>
        <b/>
        <sz val="11"/>
        <color theme="1"/>
        <rFont val="Arial"/>
        <family val="2"/>
      </rPr>
      <t>JOINERY</t>
    </r>
    <r>
      <rPr>
        <sz val="11"/>
        <color theme="1"/>
        <rFont val="Arial"/>
        <family val="2"/>
      </rPr>
      <t xml:space="preserve">
Materials - Adhesive</t>
    </r>
  </si>
  <si>
    <r>
      <rPr>
        <b/>
        <sz val="11"/>
        <color theme="1"/>
        <rFont val="Arial"/>
        <family val="2"/>
      </rPr>
      <t xml:space="preserve">Anchorweld Adhesive 2701 Spray Contact Super Clear, 20 Litre (SKU: 1135500) </t>
    </r>
    <r>
      <rPr>
        <sz val="11"/>
        <color theme="1"/>
        <rFont val="Arial"/>
        <family val="2"/>
      </rPr>
      <t>https://www.lincolnsentry.com.au/anchorweld-adhesive-2701-spray-contact-super-clear-20-litre/p/7100175</t>
    </r>
  </si>
  <si>
    <t>1 / Total</t>
  </si>
  <si>
    <r>
      <rPr>
        <b/>
        <sz val="11"/>
        <color theme="1"/>
        <rFont val="Arial"/>
        <family val="2"/>
      </rPr>
      <t>JOINERY</t>
    </r>
    <r>
      <rPr>
        <sz val="11"/>
        <color theme="1"/>
        <rFont val="Arial"/>
        <family val="2"/>
      </rPr>
      <t xml:space="preserve">
Materials - ABS Cleaner</t>
    </r>
  </si>
  <si>
    <r>
      <rPr>
        <b/>
        <sz val="11"/>
        <color theme="1"/>
        <rFont val="Arial"/>
        <family val="2"/>
      </rPr>
      <t xml:space="preserve">Anchorweld 802 Plastic Cleaner ABS PVC &amp; Melamine, 20 litre (SKU: 1170094) </t>
    </r>
    <r>
      <rPr>
        <sz val="11"/>
        <color theme="1"/>
        <rFont val="Arial"/>
        <family val="2"/>
      </rPr>
      <t>https://www.lincolnsentry.com.au/anchorweld-802-plastic-cleaner-abs-pvc-melamine-20-litre/p/7100217</t>
    </r>
  </si>
  <si>
    <t>Lincoln Sentry
1300 551 919 / online@lincolnsentry.com.au</t>
  </si>
  <si>
    <t>Online Purchase (LS Order Number: 0001408392) - Order on account.
Order to be collected from suppliers warehouse by CORE 4 tradesmen - Collection date T.B.C.</t>
  </si>
  <si>
    <t>15.11.23</t>
  </si>
  <si>
    <t># 1218</t>
  </si>
  <si>
    <t>13.12.23</t>
  </si>
  <si>
    <t># 15884</t>
  </si>
  <si>
    <r>
      <t xml:space="preserve">13.11.23
</t>
    </r>
    <r>
      <rPr>
        <sz val="11"/>
        <rFont val="Arial"/>
        <family val="2"/>
      </rPr>
      <t>(TO SITE)</t>
    </r>
  </si>
  <si>
    <r>
      <rPr>
        <b/>
        <sz val="11"/>
        <color theme="1"/>
        <rFont val="Arial"/>
        <family val="2"/>
      </rPr>
      <t>Dulux 'Vivid White', SW1G1</t>
    </r>
    <r>
      <rPr>
        <sz val="11"/>
        <color theme="1"/>
        <rFont val="Arial"/>
        <family val="2"/>
      </rPr>
      <t xml:space="preserve">
https://www.dulux.com.au/colour/whites-and-neutrals/vivid-white/</t>
    </r>
  </si>
  <si>
    <t>Purchased / collected by CORE 4 tradesmen / labourers as / when required.</t>
  </si>
  <si>
    <r>
      <rPr>
        <b/>
        <sz val="11"/>
        <color theme="9"/>
        <rFont val="Arial"/>
        <family val="2"/>
      </rPr>
      <t>20.11.23</t>
    </r>
    <r>
      <rPr>
        <sz val="11"/>
        <color theme="1"/>
        <rFont val="Arial"/>
        <family val="2"/>
      </rPr>
      <t xml:space="preserve">
(C.S SHED)</t>
    </r>
  </si>
  <si>
    <t>ELECTRICAL
Internal and External Works</t>
  </si>
  <si>
    <t xml:space="preserve">Scope of Works
- Remove existing pendant lights, 15 total - 1 per 'Standard Room', 3 in the 'Family Room'.
- Supply and install LED Downlights to accommodation rooms, 58 downlights total - 4 per 'Standard Room', 10 in the 'Family Room'.
- Install wall lights to bed headboards, 36 lights total - 1 per shelf (CORE 4 to manufacture and install new laminate headboards).
- Supply and install Double GPOs, include charging ports, Black, to bed headboards 36 GPOs total - 1 per shelf (CORE 4 to manufacture and install new laminate headboards). 
- Remove existing vanity wall lights to bathrooms.
- Install vanity wall lights to bathrooms, 13 lights total - 1 per mirror.
- Supply and install LED downlights (on timer switch) above accommodation room doors, 14 lights total.
- Supply and install LED weatherproof batten lights to carport, 13 lights total.
- Supply and install LED Downlights (on sensor) to corridors, 12 lights total - 6 per corridor.
- Terminate / remove ALL existing (external) wall lights.
- Install new wall-mounted lights to corridor and 'Family Room' entrance, 10 lights total - 4 per corridor, 2 'FR'.
Budget Allocation: Subcontractor costs, and cost of CORE 4 supplied electrical fixtures and fittings.*
*CORE 4 Supplied Fixtures and Fittings (Total): $6461.45
Site Visit: 10.11.23, 10:00am </t>
  </si>
  <si>
    <t># 1220</t>
  </si>
  <si>
    <r>
      <t xml:space="preserve">Scope of Works
- Remove existing pendant lights, 15 total - 1 per 'Standard Room', 3 in the 'Family Room'.
- Supply and install LED Downlights to accommodation rooms, 58 downlights total - 4 per 'Standard Room', 10 in the 'Family Room'.
</t>
    </r>
    <r>
      <rPr>
        <sz val="11"/>
        <rFont val="Arial"/>
        <family val="2"/>
      </rPr>
      <t xml:space="preserve">- Install wall lights to bed headboards, 36 lights total - 1 per shelf (CORE 4 to manufacture and install new laminate headboards).
- Supply and install Double GPOs, include charging ports, Black, to bed headboards 36 GPOs total - 1 per shelf (CORE 4 to manufacture and install new laminate headboards). 
</t>
    </r>
    <r>
      <rPr>
        <sz val="11"/>
        <color theme="1"/>
        <rFont val="Arial"/>
        <family val="2"/>
      </rPr>
      <t xml:space="preserve">- Remove existing vanity wall lights to bathrooms.
- Install vanity wall lights to bathrooms, 13 lights total - 1 per mirror.
- Supply and install LED downlights (on timer switch) above accommodation room doors, 14 lights total.
- Supply and install LED weatherproof batten lights to carport, 13 lights total.
- Supply and install LED Downlights (on sensor) to corridors, 12 lights total - 6 per corridor.
- Terminate / remove ALL existing (external) wall lights.
- Install new wall-mounted lights to corridor and 'Family Room' entrance, 10 lights total - 4 per corridor, 2 'FR'.
</t>
    </r>
    <r>
      <rPr>
        <b/>
        <sz val="11"/>
        <color theme="5"/>
        <rFont val="Arial"/>
        <family val="2"/>
      </rPr>
      <t>Budget Allocation:</t>
    </r>
    <r>
      <rPr>
        <sz val="11"/>
        <color theme="5"/>
        <rFont val="Arial"/>
        <family val="2"/>
      </rPr>
      <t xml:space="preserve"> Subcontractor costs, and cost of CORE 4 supplied electrical fixtures and fittings.*
</t>
    </r>
    <r>
      <rPr>
        <b/>
        <sz val="11"/>
        <color theme="5"/>
        <rFont val="Arial"/>
        <family val="2"/>
      </rPr>
      <t>*CORE 4 Supplied Fixtures and Fittings (Total):</t>
    </r>
    <r>
      <rPr>
        <sz val="11"/>
        <color theme="5"/>
        <rFont val="Arial"/>
        <family val="2"/>
      </rPr>
      <t xml:space="preserve"> $6461.45</t>
    </r>
  </si>
  <si>
    <r>
      <rPr>
        <b/>
        <sz val="11"/>
        <color theme="1"/>
        <rFont val="Arial"/>
        <family val="2"/>
      </rPr>
      <t>Shower Screen Requirements:</t>
    </r>
    <r>
      <rPr>
        <sz val="11"/>
        <color theme="1"/>
        <rFont val="Arial"/>
        <family val="2"/>
      </rPr>
      <t xml:space="preserve"> 800mm x 2000mm.
*Order to be collected from suppliers Stafford warehouse by CORE 4 tradesmen - Ready for collection 23.11.23.</t>
    </r>
  </si>
  <si>
    <t>*Shower Head is currently out of stock with the supplier until the end of November, supply lead-time is 10 - 14 working days following stock replenishment - Supplier based in Western Australia.
*Order to be collected from suppliers Stafford warehouse by CORE 4 tradesmen - Ready for collection 23.11.23.</t>
  </si>
  <si>
    <t>SKIP BIN HIRE</t>
  </si>
  <si>
    <r>
      <t xml:space="preserve">SITE SETUP
</t>
    </r>
    <r>
      <rPr>
        <sz val="11"/>
        <color theme="1"/>
        <rFont val="Arial"/>
        <family val="2"/>
      </rPr>
      <t>Skip Bin Hire</t>
    </r>
  </si>
  <si>
    <t xml:space="preserve">Skip Bin Hire
</t>
  </si>
  <si>
    <t>Speedy Bins
www.speedybins.com.au / 1300 550 442</t>
  </si>
  <si>
    <t xml:space="preserve">Tempoary Fencing Hire
</t>
  </si>
  <si>
    <t>Kennards Hire Bowen Hills
(07) 3648 9300</t>
  </si>
  <si>
    <t>6 x 2400mm x 1800mm mesh fence panels, feet and clips - 27.11.23.</t>
  </si>
  <si>
    <r>
      <t xml:space="preserve">*Material requirements confirmed by / with Christopher Street 09.11.23.
Reference: "# 45376_Everton Park Accommodation Refurbishment_Joinery Combined".
Order placed verbally, telephone 14.11.23, order to be collected from suppliers warehouse by CORE 4 tradesmen - Ready for collection 22.11.23.
Laminex Order Number: 5704891.
</t>
    </r>
    <r>
      <rPr>
        <b/>
        <sz val="11"/>
        <color theme="1"/>
        <rFont val="Arial"/>
        <family val="2"/>
      </rPr>
      <t xml:space="preserve">
Accommodation Room Bed Breakdown: 
</t>
    </r>
    <r>
      <rPr>
        <sz val="11"/>
        <color theme="1"/>
        <rFont val="Arial"/>
        <family val="2"/>
      </rPr>
      <t xml:space="preserve"> 6 'Standard Rooms': 1 Queen Bed, 1 King Single Bed, 6 'Standard Room' Suites: 1 Queen Bed, 1 'Family Room': 2 Queen Beds, 2 King Single Beds.
</t>
    </r>
    <r>
      <rPr>
        <b/>
        <sz val="11"/>
        <color theme="1"/>
        <rFont val="Arial"/>
        <family val="2"/>
      </rPr>
      <t xml:space="preserve">Additional Laminex Order: # 5721589 </t>
    </r>
    <r>
      <rPr>
        <sz val="11"/>
        <color theme="1"/>
        <rFont val="Arial"/>
        <family val="2"/>
      </rPr>
      <t>- Delivered CORE 4 Office 27.11.23, delivered (C.S house by R.C 27.11.23).</t>
    </r>
  </si>
  <si>
    <t>Skip Bin Delivery: 2 x 8.0m3 Skip Bins - 24.11.23.
Skip Bin Changover 1: 1  x 8.0m3 Skip Bin collected, 1 x 6.0m3 Skip Bin delivered - 28.11.23.
Skip Bin Collection: 1 x 8.0m3 Skip Bin collected 29.11.23.</t>
  </si>
  <si>
    <r>
      <rPr>
        <b/>
        <sz val="11"/>
        <color theme="9"/>
        <rFont val="Arial"/>
        <family val="2"/>
      </rPr>
      <t>13.11.23</t>
    </r>
    <r>
      <rPr>
        <sz val="11"/>
        <color theme="1"/>
        <rFont val="Arial"/>
        <family val="2"/>
      </rPr>
      <t xml:space="preserve">
(TO SITE)</t>
    </r>
  </si>
  <si>
    <r>
      <rPr>
        <b/>
        <sz val="11"/>
        <color theme="9"/>
        <rFont val="Arial"/>
        <family val="2"/>
      </rPr>
      <t>29.11.23</t>
    </r>
    <r>
      <rPr>
        <sz val="11"/>
        <color theme="1"/>
        <rFont val="Arial"/>
        <family val="2"/>
      </rPr>
      <t xml:space="preserve">
(TO SITE)</t>
    </r>
  </si>
  <si>
    <r>
      <rPr>
        <b/>
        <sz val="11"/>
        <color theme="1"/>
        <rFont val="Arial"/>
        <family val="2"/>
      </rPr>
      <t>MIRROR</t>
    </r>
    <r>
      <rPr>
        <sz val="11"/>
        <color theme="1"/>
        <rFont val="Arial"/>
        <family val="2"/>
      </rPr>
      <t xml:space="preserve">
Accommodation Room Mirrors</t>
    </r>
  </si>
  <si>
    <t>Frameless Mirror, 1480mm x 1000mm</t>
  </si>
  <si>
    <t>CORE Glass and Aluminium
dave@coreglassandaluminium.com.au / 0447 58 466</t>
  </si>
  <si>
    <t>27.12.23</t>
  </si>
  <si>
    <t># 23DL11020</t>
  </si>
  <si>
    <t>True Blue Glass
office@trueblueglass.com.au / (07) 3209 8774</t>
  </si>
  <si>
    <t>MIRROR</t>
  </si>
  <si>
    <r>
      <rPr>
        <b/>
        <sz val="11"/>
        <color theme="1"/>
        <rFont val="Arial"/>
        <family val="2"/>
      </rPr>
      <t>BATHROOM BASIN</t>
    </r>
    <r>
      <rPr>
        <sz val="11"/>
        <color theme="1"/>
        <rFont val="Arial"/>
        <family val="2"/>
      </rPr>
      <t xml:space="preserve">
Accommodation Room Bathroom Basin</t>
    </r>
  </si>
  <si>
    <t>BASIN</t>
  </si>
  <si>
    <t>18.12.23</t>
  </si>
  <si>
    <r>
      <rPr>
        <b/>
        <sz val="11"/>
        <color theme="1"/>
        <rFont val="Arial"/>
        <family val="2"/>
      </rPr>
      <t>Quotation:</t>
    </r>
    <r>
      <rPr>
        <sz val="11"/>
        <color theme="1"/>
        <rFont val="Arial"/>
        <family val="2"/>
      </rPr>
      <t xml:space="preserve"> Supply and Installation.
</t>
    </r>
    <r>
      <rPr>
        <b/>
        <sz val="11"/>
        <color theme="1"/>
        <rFont val="Arial"/>
        <family val="2"/>
      </rPr>
      <t>Lead-Times:</t>
    </r>
    <r>
      <rPr>
        <sz val="11"/>
        <color theme="1"/>
        <rFont val="Arial"/>
        <family val="2"/>
      </rPr>
      <t xml:space="preserve"> 5-Days from site measure - Works schedule (pre-Christmas) filling up, lead-times current at time of quoting, subject to change. </t>
    </r>
  </si>
  <si>
    <r>
      <rPr>
        <b/>
        <sz val="11"/>
        <color theme="9"/>
        <rFont val="Arial"/>
        <family val="2"/>
      </rPr>
      <t>29.11.23</t>
    </r>
    <r>
      <rPr>
        <sz val="11"/>
        <color theme="1"/>
        <rFont val="Arial"/>
        <family val="2"/>
      </rPr>
      <t xml:space="preserve">
(CORE 4 OFFICE)</t>
    </r>
  </si>
  <si>
    <r>
      <rPr>
        <b/>
        <sz val="11"/>
        <color theme="9"/>
        <rFont val="Arial"/>
        <family val="2"/>
      </rPr>
      <t>28.11.23</t>
    </r>
    <r>
      <rPr>
        <sz val="11"/>
        <color theme="1"/>
        <rFont val="Arial"/>
        <family val="2"/>
      </rPr>
      <t xml:space="preserve">
(TO SITE)</t>
    </r>
  </si>
  <si>
    <r>
      <t xml:space="preserve">EXTERNAL PAINT - P.2
</t>
    </r>
    <r>
      <rPr>
        <sz val="11"/>
        <color theme="1"/>
        <rFont val="Arial"/>
        <family val="2"/>
      </rPr>
      <t>External Brickwork, Two-Tone Wall Paint
Lower</t>
    </r>
    <r>
      <rPr>
        <b/>
        <sz val="11"/>
        <color theme="1"/>
        <rFont val="Arial"/>
        <family val="2"/>
      </rPr>
      <t>.</t>
    </r>
  </si>
  <si>
    <r>
      <t xml:space="preserve">EXTERNAL PAINT - P.4
</t>
    </r>
    <r>
      <rPr>
        <sz val="11"/>
        <color theme="1"/>
        <rFont val="Arial"/>
        <family val="2"/>
      </rPr>
      <t>External Door Frame / Door Paint</t>
    </r>
    <r>
      <rPr>
        <b/>
        <sz val="11"/>
        <color theme="1"/>
        <rFont val="Arial"/>
        <family val="2"/>
      </rPr>
      <t xml:space="preserve"> </t>
    </r>
  </si>
  <si>
    <r>
      <t xml:space="preserve">INTERNAL PAINT - P.3
</t>
    </r>
    <r>
      <rPr>
        <sz val="11"/>
        <color theme="1"/>
        <rFont val="Arial"/>
        <family val="2"/>
      </rPr>
      <t>Accommodation Room Skirting, Door and Window Frames</t>
    </r>
  </si>
  <si>
    <r>
      <t xml:space="preserve">INTERNAL PAINT - P.4
</t>
    </r>
    <r>
      <rPr>
        <sz val="11"/>
        <color theme="1"/>
        <rFont val="Arial"/>
        <family val="2"/>
      </rPr>
      <t>Accommodation Room Ceiling Paint</t>
    </r>
  </si>
  <si>
    <r>
      <t xml:space="preserve">INTERNAL PAINT - P.2
</t>
    </r>
    <r>
      <rPr>
        <sz val="11"/>
        <color theme="1"/>
        <rFont val="Arial"/>
        <family val="2"/>
      </rPr>
      <t>Accommodation Room Bathroom  Wall Paint</t>
    </r>
  </si>
  <si>
    <r>
      <t xml:space="preserve">INTERNAL PAINT - P.1
</t>
    </r>
    <r>
      <rPr>
        <sz val="11"/>
        <color theme="1"/>
        <rFont val="Arial"/>
        <family val="2"/>
      </rPr>
      <t>Accommodation Room  Wall Paint</t>
    </r>
  </si>
  <si>
    <t xml:space="preserve">Scope of Works
- Isolation, disconnection, and removal of existing bathroom basins (13, Total). Tapware to be retained for re-installation.
- Isolation and installation of new bathroom basins (13, Total). Includes re-installation of existing tapware. </t>
  </si>
  <si>
    <r>
      <t xml:space="preserve">29.11.23
</t>
    </r>
    <r>
      <rPr>
        <sz val="11"/>
        <rFont val="Arial"/>
        <family val="2"/>
      </rPr>
      <t>(TO SITE)</t>
    </r>
  </si>
  <si>
    <t># 118666</t>
  </si>
  <si>
    <t># 317508188</t>
  </si>
  <si>
    <r>
      <t>Tile Requirements: 
'Cobalt':</t>
    </r>
    <r>
      <rPr>
        <sz val="11"/>
        <color theme="1"/>
        <rFont val="Arial"/>
        <family val="2"/>
      </rPr>
      <t xml:space="preserve"> 0.08m2 / 1.04m2*</t>
    </r>
    <r>
      <rPr>
        <b/>
        <sz val="11"/>
        <color theme="1"/>
        <rFont val="Arial"/>
        <family val="2"/>
      </rPr>
      <t xml:space="preserve">
'Marina': </t>
    </r>
    <r>
      <rPr>
        <sz val="11"/>
        <color theme="1"/>
        <rFont val="Arial"/>
        <family val="2"/>
      </rPr>
      <t>0.10m2 / 1.30m2*</t>
    </r>
    <r>
      <rPr>
        <b/>
        <sz val="11"/>
        <color theme="1"/>
        <rFont val="Arial"/>
        <family val="2"/>
      </rPr>
      <t xml:space="preserve">
'Ash': </t>
    </r>
    <r>
      <rPr>
        <sz val="11"/>
        <color theme="1"/>
        <rFont val="Arial"/>
        <family val="2"/>
      </rPr>
      <t xml:space="preserve">0.18m2 / 2.34m2*
</t>
    </r>
    <r>
      <rPr>
        <b/>
        <sz val="11"/>
        <color theme="1"/>
        <rFont val="Arial"/>
        <family val="2"/>
      </rPr>
      <t>Budget Allocation:</t>
    </r>
    <r>
      <rPr>
        <sz val="11"/>
        <color theme="1"/>
        <rFont val="Arial"/>
        <family val="2"/>
      </rPr>
      <t xml:space="preserve"> Supply and Installation.</t>
    </r>
    <r>
      <rPr>
        <b/>
        <sz val="11"/>
        <color theme="1"/>
        <rFont val="Arial"/>
        <family val="2"/>
      </rPr>
      <t xml:space="preserve">
</t>
    </r>
    <r>
      <rPr>
        <sz val="11"/>
        <color theme="1"/>
        <rFont val="Arial"/>
        <family val="2"/>
      </rPr>
      <t xml:space="preserve">*Per entrance step / total. 'Copper Oxide' specification changed (due to supply / stock levels) to 'Marina'.
*Assumed (until final site measure) that entrance set is 900mm x 250mm x 150mm (0.36m2 / 4.68m2 totable area, excludes wastage).
*Processed using D.W Credit Card 06.11.23 - $7.48 Mastercard surcharge.
</t>
    </r>
    <r>
      <rPr>
        <b/>
        <sz val="11"/>
        <color theme="1"/>
        <rFont val="Arial"/>
        <family val="2"/>
      </rPr>
      <t>*Additional tile supply / order required - RFQ issued 30.11.23.</t>
    </r>
  </si>
  <si>
    <t>TOWEL RAIL</t>
  </si>
  <si>
    <r>
      <rPr>
        <b/>
        <sz val="11"/>
        <color theme="1"/>
        <rFont val="Arial"/>
        <family val="2"/>
      </rPr>
      <t>BATHROOM TOWEL RAIL</t>
    </r>
    <r>
      <rPr>
        <sz val="11"/>
        <color theme="1"/>
        <rFont val="Arial"/>
        <family val="2"/>
      </rPr>
      <t xml:space="preserve">
Accommodation Room Bathroom Towel Rail</t>
    </r>
  </si>
  <si>
    <r>
      <t xml:space="preserve">Mondella 900mm Chrome Prelude Double Towel Rail (I/N:012136).
</t>
    </r>
    <r>
      <rPr>
        <sz val="11"/>
        <color theme="1"/>
        <rFont val="Arial"/>
        <family val="2"/>
      </rPr>
      <t>https://www.bunnings.com.au/mondella-900mm-chrome-prelude-double-towel-rail_p0125136</t>
    </r>
  </si>
  <si>
    <r>
      <rPr>
        <b/>
        <sz val="11"/>
        <color rgb="FFFF0000"/>
        <rFont val="Arial"/>
        <family val="2"/>
      </rPr>
      <t>*ALTERNATIVE / REPLACEMENT*</t>
    </r>
    <r>
      <rPr>
        <b/>
        <sz val="11"/>
        <color theme="1"/>
        <rFont val="Arial"/>
        <family val="2"/>
      </rPr>
      <t xml:space="preserve">
LIGHTING - WL.1
</t>
    </r>
    <r>
      <rPr>
        <sz val="11"/>
        <color theme="1"/>
        <rFont val="Arial"/>
        <family val="2"/>
      </rPr>
      <t>Headboard-Mounted Reading Light</t>
    </r>
  </si>
  <si>
    <r>
      <rPr>
        <b/>
        <sz val="11"/>
        <color rgb="FFFF0000"/>
        <rFont val="Arial"/>
        <family val="2"/>
      </rPr>
      <t>*ALTERNATIVE / REPLACEMENT*</t>
    </r>
    <r>
      <rPr>
        <b/>
        <sz val="11"/>
        <color theme="1"/>
        <rFont val="Arial"/>
        <family val="2"/>
      </rPr>
      <t xml:space="preserve">
LIGHTING - WL.2
</t>
    </r>
    <r>
      <rPr>
        <sz val="11"/>
        <color theme="1"/>
        <rFont val="Arial"/>
        <family val="2"/>
      </rPr>
      <t>Wall-Mounted (Bathroom) Vanity Light</t>
    </r>
  </si>
  <si>
    <r>
      <rPr>
        <b/>
        <sz val="11"/>
        <color theme="1"/>
        <rFont val="Arial"/>
        <family val="2"/>
      </rPr>
      <t xml:space="preserve">Panorama 1 Light Wall Bracket in Black with USB Port
</t>
    </r>
    <r>
      <rPr>
        <sz val="11"/>
        <color theme="1"/>
        <rFont val="Arial"/>
        <family val="2"/>
      </rPr>
      <t>https://www.beaconlighting.com.au/panorama-1-light-wall-bracket-in-black-with-usb-port</t>
    </r>
  </si>
  <si>
    <r>
      <rPr>
        <b/>
        <sz val="11"/>
        <color theme="1"/>
        <rFont val="Arial"/>
        <family val="2"/>
      </rPr>
      <t xml:space="preserve">Jones 2 Light LED Wall Sconce in Black
</t>
    </r>
    <r>
      <rPr>
        <sz val="11"/>
        <color theme="1"/>
        <rFont val="Arial"/>
        <family val="2"/>
      </rPr>
      <t>https://www.beaconlighting.com.au/jones-2-light-led-wall-sconce-in-black</t>
    </r>
  </si>
  <si>
    <t>05.12.23</t>
  </si>
  <si>
    <t>1 - 2 weeks</t>
  </si>
  <si>
    <t>20.12.23</t>
  </si>
  <si>
    <r>
      <t xml:space="preserve">Online Purchase (BL Order Number: 110783345) - Processed using D.W Credit Card 05.12.23.
1 light per bed headboard shelf / draw. 
</t>
    </r>
    <r>
      <rPr>
        <b/>
        <sz val="11"/>
        <color theme="1"/>
        <rFont val="Arial"/>
        <family val="2"/>
      </rPr>
      <t>Budget Allocation:</t>
    </r>
    <r>
      <rPr>
        <sz val="11"/>
        <color theme="1"/>
        <rFont val="Arial"/>
        <family val="2"/>
      </rPr>
      <t xml:space="preserve"> Supply and Installation.</t>
    </r>
  </si>
  <si>
    <t># 1305</t>
  </si>
  <si>
    <t>Beacon Lighting
www.beaconlighting.com.au</t>
  </si>
  <si>
    <r>
      <t xml:space="preserve">Mondella White Gloss Concerto Wall Hung or Above Counter Basin (I/N: 0351131).
</t>
    </r>
    <r>
      <rPr>
        <sz val="11"/>
        <color theme="1"/>
        <rFont val="Arial"/>
        <family val="2"/>
      </rPr>
      <t>https://www.bunnings.com.au/mondella-white-gloss-concerto-wall-hung-or-above-counter-basin_p0351131</t>
    </r>
  </si>
  <si>
    <t>07.01.24</t>
  </si>
  <si>
    <t>5 / Total</t>
  </si>
  <si>
    <t>MIRROR
Accommodation Room Mirrors</t>
  </si>
  <si>
    <t xml:space="preserve">Quotation: Supply and Installation.
Lead-Times: 5-Days from site measure - Works schedule (pre-Christmas) filling up, lead-times current at time of quoting, subject to change. </t>
  </si>
  <si>
    <t>30.11.23</t>
  </si>
  <si>
    <t># 1289</t>
  </si>
  <si>
    <t>*Product specifications to be checked against existing vanity and tapware (to be retained) on-site - Basin specification / suitability confirmed by Site Supervisor (M.P) 08.12.23 (verbally, telephone).</t>
  </si>
  <si>
    <t>08.12.23</t>
  </si>
  <si>
    <t>08.01.24</t>
  </si>
  <si>
    <t># 1318</t>
  </si>
  <si>
    <t>1  Week</t>
  </si>
  <si>
    <r>
      <rPr>
        <b/>
        <sz val="11"/>
        <color theme="1"/>
        <rFont val="Arial"/>
        <family val="2"/>
      </rPr>
      <t xml:space="preserve">JOINERY </t>
    </r>
    <r>
      <rPr>
        <sz val="11"/>
        <color theme="1"/>
        <rFont val="Arial"/>
        <family val="2"/>
      </rPr>
      <t xml:space="preserve">
Substrate Materials (Microwave Cupboards) - MDF</t>
    </r>
  </si>
  <si>
    <t>7 / Sheets</t>
  </si>
  <si>
    <r>
      <rPr>
        <b/>
        <sz val="11"/>
        <color theme="1"/>
        <rFont val="Arial"/>
        <family val="2"/>
      </rPr>
      <t>JOINERY - LAM.1</t>
    </r>
    <r>
      <rPr>
        <sz val="11"/>
        <color theme="1"/>
        <rFont val="Arial"/>
        <family val="2"/>
      </rPr>
      <t xml:space="preserve">
Finishing Materials (Microwave Cupboards) - Laminate</t>
    </r>
  </si>
  <si>
    <t>9 / Sheets</t>
  </si>
  <si>
    <t>18.01.24</t>
  </si>
  <si>
    <r>
      <t xml:space="preserve">*Material requirements confirmed by / with Christopher Street 18.01.24.
</t>
    </r>
    <r>
      <rPr>
        <sz val="11"/>
        <rFont val="Arial"/>
        <family val="2"/>
      </rPr>
      <t>Reference: "# 45376_Everton Park Accommodation Refurbishment_Joinery Combined".</t>
    </r>
    <r>
      <rPr>
        <sz val="11"/>
        <color rgb="FFFF0000"/>
        <rFont val="Arial"/>
        <family val="2"/>
      </rPr>
      <t xml:space="preserve">
</t>
    </r>
    <r>
      <rPr>
        <sz val="11"/>
        <color theme="1"/>
        <rFont val="Arial"/>
        <family val="2"/>
      </rPr>
      <t xml:space="preserve">
Order to be collected from suppliers warehouse by CORE 4 tradesmen.</t>
    </r>
  </si>
  <si>
    <t>24.01.24</t>
  </si>
  <si>
    <t># 1386</t>
  </si>
  <si>
    <r>
      <t xml:space="preserve">*Material requirements confirmed by / with Christopher Street 18.01.24.
</t>
    </r>
    <r>
      <rPr>
        <sz val="11"/>
        <rFont val="Arial"/>
        <family val="2"/>
      </rPr>
      <t>Reference: "# 45376_Everton Park Accommodation Refurbishment_Joinery Combined".</t>
    </r>
    <r>
      <rPr>
        <sz val="11"/>
        <color theme="1"/>
        <rFont val="Arial"/>
        <family val="2"/>
      </rPr>
      <t xml:space="preserve">
</t>
    </r>
    <r>
      <rPr>
        <sz val="11"/>
        <rFont val="Arial"/>
        <family val="2"/>
      </rPr>
      <t xml:space="preserve">
Order placed verbally, telephone 18.01.24, order to be delivered to CORE 4 office.
Laminex Order Number: 5774880</t>
    </r>
  </si>
  <si>
    <t>18.02.24</t>
  </si>
  <si>
    <t># 317939187</t>
  </si>
  <si>
    <t>Laminex</t>
  </si>
  <si>
    <t>https://www.bunnings.com.au/bastion-1-x-50m-orange-barrier-mesh_p0332625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</si>
</sst>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2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Arial"/>
      <family val="2"/>
    </font>
    <font>
      <sz val="11"/>
      <color rgb="FFFF0000"/>
      <name val="Arial"/>
      <family val="2"/>
    </font>
    <font>
      <sz val="11"/>
      <color theme="0"/>
      <name val="Arial"/>
      <family val="2"/>
    </font>
    <font>
      <b/>
      <sz val="18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11"/>
      <color theme="9"/>
      <name val="Arial"/>
      <family val="2"/>
    </font>
    <font>
      <b/>
      <sz val="11"/>
      <color theme="5"/>
      <name val="Arial"/>
      <family val="2"/>
    </font>
    <font>
      <sz val="11"/>
      <color theme="5"/>
      <name val="Arial"/>
      <family val="2"/>
    </font>
    <font>
      <b/>
      <sz val="11"/>
      <color theme="0"/>
      <name val="Arial"/>
      <family val="2"/>
    </font>
    <font>
      <sz val="11"/>
      <color rgb="FFFFFFF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0" xfId="0" applyFont="1" applyFill="1" applyAlignment="1">
      <alignment vertical="center"/>
    </xf>
    <xf numFmtId="14" fontId="4" fillId="2" borderId="0" xfId="0" applyNumberFormat="1" applyFont="1" applyFill="1" applyAlignment="1">
      <alignment horizontal="left" vertical="center"/>
    </xf>
    <xf numFmtId="0" fontId="2" fillId="2" borderId="0" xfId="0" applyFont="1" applyFill="1"/>
    <xf numFmtId="0" fontId="5" fillId="2" borderId="0" xfId="0" applyFont="1" applyFill="1"/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center"/>
    </xf>
    <xf numFmtId="0" fontId="3" fillId="2" borderId="1" xfId="0" applyFont="1" applyFill="1" applyBorder="1" applyAlignment="1">
      <alignment vertical="center" wrapText="1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4" fillId="2" borderId="0" xfId="0" applyFont="1" applyFill="1" applyAlignment="1">
      <alignment horizontal="left"/>
    </xf>
    <xf numFmtId="0" fontId="4" fillId="2" borderId="0" xfId="0" applyFont="1" applyFill="1" applyAlignment="1">
      <alignment horizontal="center" vertical="center"/>
    </xf>
    <xf numFmtId="0" fontId="9" fillId="2" borderId="0" xfId="0" applyFont="1" applyFill="1"/>
    <xf numFmtId="0" fontId="3" fillId="3" borderId="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quotePrefix="1" applyFont="1" applyFill="1" applyBorder="1" applyAlignment="1">
      <alignment horizontal="left" vertical="center" wrapText="1"/>
    </xf>
    <xf numFmtId="0" fontId="4" fillId="0" borderId="1" xfId="0" applyFont="1" applyBorder="1"/>
    <xf numFmtId="1" fontId="11" fillId="2" borderId="1" xfId="0" applyNumberFormat="1" applyFont="1" applyFill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/>
    </xf>
    <xf numFmtId="164" fontId="15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4" fontId="11" fillId="2" borderId="1" xfId="0" applyNumberFormat="1" applyFont="1" applyFill="1" applyBorder="1" applyAlignment="1">
      <alignment horizontal="center" vertical="center"/>
    </xf>
    <xf numFmtId="14" fontId="15" fillId="2" borderId="1" xfId="0" applyNumberFormat="1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4" fontId="15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 wrapText="1"/>
    </xf>
    <xf numFmtId="14" fontId="16" fillId="2" borderId="1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top"/>
    </xf>
    <xf numFmtId="14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4" fontId="11" fillId="2" borderId="1" xfId="0" applyNumberFormat="1" applyFont="1" applyFill="1" applyBorder="1" applyAlignment="1">
      <alignment horizontal="center" vertical="center" wrapText="1"/>
    </xf>
    <xf numFmtId="164" fontId="16" fillId="2" borderId="1" xfId="0" applyNumberFormat="1" applyFont="1" applyFill="1" applyBorder="1" applyAlignment="1">
      <alignment horizontal="center" vertical="center"/>
    </xf>
    <xf numFmtId="164" fontId="15" fillId="2" borderId="1" xfId="0" applyNumberFormat="1" applyFont="1" applyFill="1" applyBorder="1" applyAlignment="1">
      <alignment horizontal="center" vertical="center" wrapText="1"/>
    </xf>
    <xf numFmtId="14" fontId="12" fillId="2" borderId="1" xfId="0" applyNumberFormat="1" applyFont="1" applyFill="1" applyBorder="1" applyAlignment="1">
      <alignment horizontal="center" vertical="center"/>
    </xf>
    <xf numFmtId="0" fontId="9" fillId="0" borderId="0" xfId="0" applyFont="1"/>
    <xf numFmtId="0" fontId="18" fillId="2" borderId="0" xfId="0" applyFont="1" applyFill="1"/>
    <xf numFmtId="14" fontId="3" fillId="5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164" fontId="11" fillId="4" borderId="1" xfId="0" applyNumberFormat="1" applyFont="1" applyFill="1" applyBorder="1" applyAlignment="1">
      <alignment horizontal="center" vertical="center" wrapText="1"/>
    </xf>
    <xf numFmtId="164" fontId="11" fillId="4" borderId="1" xfId="0" applyNumberFormat="1" applyFont="1" applyFill="1" applyBorder="1" applyAlignment="1">
      <alignment horizontal="center" vertical="center"/>
    </xf>
    <xf numFmtId="14" fontId="11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14" fontId="11" fillId="4" borderId="1" xfId="0" applyNumberFormat="1" applyFont="1" applyFill="1" applyBorder="1" applyAlignment="1">
      <alignment horizontal="center" vertical="center"/>
    </xf>
    <xf numFmtId="49" fontId="11" fillId="4" borderId="1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/>
    </xf>
    <xf numFmtId="0" fontId="19" fillId="2" borderId="0" xfId="0" applyFont="1" applyFill="1"/>
    <xf numFmtId="164" fontId="11" fillId="3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14" fontId="11" fillId="3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14" fontId="16" fillId="2" borderId="1" xfId="0" applyNumberFormat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4" fillId="4" borderId="7" xfId="0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horizontal="left" vertical="center" wrapText="1"/>
    </xf>
    <xf numFmtId="164" fontId="11" fillId="6" borderId="1" xfId="0" applyNumberFormat="1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vertical="center" wrapText="1"/>
    </xf>
    <xf numFmtId="0" fontId="11" fillId="6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left" vertical="center" wrapText="1"/>
    </xf>
    <xf numFmtId="164" fontId="11" fillId="6" borderId="1" xfId="0" applyNumberFormat="1" applyFont="1" applyFill="1" applyBorder="1" applyAlignment="1">
      <alignment horizontal="center" vertical="center" wrapText="1"/>
    </xf>
    <xf numFmtId="14" fontId="11" fillId="6" borderId="1" xfId="0" applyNumberFormat="1" applyFont="1" applyFill="1" applyBorder="1" applyAlignment="1">
      <alignment horizontal="center" vertical="center" wrapText="1"/>
    </xf>
    <xf numFmtId="14" fontId="11" fillId="6" borderId="1" xfId="0" applyNumberFormat="1" applyFont="1" applyFill="1" applyBorder="1" applyAlignment="1">
      <alignment horizontal="center" vertical="center"/>
    </xf>
    <xf numFmtId="49" fontId="11" fillId="6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vertical="center" wrapText="1"/>
    </xf>
    <xf numFmtId="0" fontId="4" fillId="6" borderId="1" xfId="0" applyFont="1" applyFill="1" applyBorder="1" applyAlignment="1">
      <alignment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left" vertical="center" wrapText="1"/>
    </xf>
    <xf numFmtId="164" fontId="8" fillId="6" borderId="1" xfId="0" applyNumberFormat="1" applyFont="1" applyFill="1" applyBorder="1" applyAlignment="1">
      <alignment horizontal="center" vertical="center" wrapText="1"/>
    </xf>
    <xf numFmtId="164" fontId="8" fillId="6" borderId="1" xfId="0" applyNumberFormat="1" applyFont="1" applyFill="1" applyBorder="1" applyAlignment="1">
      <alignment horizontal="center" vertical="center"/>
    </xf>
    <xf numFmtId="164" fontId="15" fillId="6" borderId="1" xfId="0" applyNumberFormat="1" applyFont="1" applyFill="1" applyBorder="1" applyAlignment="1">
      <alignment horizontal="center" vertical="center"/>
    </xf>
    <xf numFmtId="14" fontId="15" fillId="6" borderId="1" xfId="0" applyNumberFormat="1" applyFont="1" applyFill="1" applyBorder="1" applyAlignment="1">
      <alignment horizontal="center" vertical="center" wrapText="1"/>
    </xf>
    <xf numFmtId="14" fontId="4" fillId="6" borderId="1" xfId="0" applyNumberFormat="1" applyFont="1" applyFill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left" vertical="center" wrapText="1"/>
    </xf>
    <xf numFmtId="0" fontId="4" fillId="4" borderId="7" xfId="0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left" vertical="center"/>
    </xf>
    <xf numFmtId="0" fontId="7" fillId="4" borderId="7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106">
    <dxf>
      <font>
        <b/>
        <i val="0"/>
        <color auto="1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fgColor auto="1"/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fgColor auto="1"/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  <color auto="1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fgColor auto="1"/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fgColor auto="1"/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  <color auto="1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fgColor auto="1"/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  <color auto="1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  <color auto="1"/>
      </font>
      <fill>
        <patternFill>
          <bgColor theme="7" tint="0.79998168889431442"/>
        </patternFill>
      </fill>
    </dxf>
    <dxf>
      <font>
        <b/>
        <i val="0"/>
      </font>
      <fill>
        <patternFill>
          <fgColor auto="1"/>
          <bgColor theme="8" tint="0.79998168889431442"/>
        </patternFill>
      </fill>
    </dxf>
    <dxf>
      <font>
        <b/>
        <i val="0"/>
      </font>
      <fill>
        <patternFill>
          <fgColor auto="1"/>
          <bgColor theme="8" tint="0.79998168889431442"/>
        </patternFill>
      </fill>
    </dxf>
    <dxf>
      <font>
        <b/>
        <i val="0"/>
        <color auto="1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fgColor auto="1"/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theme="7" tint="0.79998168889431442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5" tint="0.79998168889431442"/>
        </patternFill>
      </fill>
    </dxf>
  </dxfs>
  <tableStyles count="0" defaultTableStyle="TableStyleMedium2" defaultPivotStyle="PivotStyleLight16"/>
  <colors>
    <mruColors>
      <color rgb="FFFF505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13" Type="http://schemas.openxmlformats.org/officeDocument/2006/relationships/image" Target="../media/image12.png"/><Relationship Id="rId18" Type="http://schemas.openxmlformats.org/officeDocument/2006/relationships/image" Target="../media/image17.png"/><Relationship Id="rId26" Type="http://schemas.openxmlformats.org/officeDocument/2006/relationships/image" Target="../media/image25.png"/><Relationship Id="rId3" Type="http://schemas.openxmlformats.org/officeDocument/2006/relationships/image" Target="../media/image2.png"/><Relationship Id="rId21" Type="http://schemas.openxmlformats.org/officeDocument/2006/relationships/image" Target="../media/image20.png"/><Relationship Id="rId7" Type="http://schemas.openxmlformats.org/officeDocument/2006/relationships/image" Target="../media/image6.png"/><Relationship Id="rId12" Type="http://schemas.openxmlformats.org/officeDocument/2006/relationships/image" Target="../media/image11.png"/><Relationship Id="rId17" Type="http://schemas.openxmlformats.org/officeDocument/2006/relationships/image" Target="../media/image16.png"/><Relationship Id="rId25" Type="http://schemas.openxmlformats.org/officeDocument/2006/relationships/image" Target="../media/image24.png"/><Relationship Id="rId2" Type="http://schemas.microsoft.com/office/2007/relationships/hdphoto" Target="../media/hdphoto1.wdp"/><Relationship Id="rId16" Type="http://schemas.openxmlformats.org/officeDocument/2006/relationships/image" Target="../media/image15.png"/><Relationship Id="rId20" Type="http://schemas.openxmlformats.org/officeDocument/2006/relationships/image" Target="../media/image19.png"/><Relationship Id="rId1" Type="http://schemas.openxmlformats.org/officeDocument/2006/relationships/image" Target="../media/image1.png"/><Relationship Id="rId6" Type="http://schemas.openxmlformats.org/officeDocument/2006/relationships/image" Target="../media/image5.png"/><Relationship Id="rId11" Type="http://schemas.openxmlformats.org/officeDocument/2006/relationships/image" Target="../media/image10.png"/><Relationship Id="rId24" Type="http://schemas.openxmlformats.org/officeDocument/2006/relationships/image" Target="../media/image23.png"/><Relationship Id="rId5" Type="http://schemas.openxmlformats.org/officeDocument/2006/relationships/image" Target="../media/image4.png"/><Relationship Id="rId15" Type="http://schemas.openxmlformats.org/officeDocument/2006/relationships/image" Target="../media/image14.png"/><Relationship Id="rId23" Type="http://schemas.openxmlformats.org/officeDocument/2006/relationships/image" Target="../media/image22.png"/><Relationship Id="rId10" Type="http://schemas.openxmlformats.org/officeDocument/2006/relationships/image" Target="../media/image9.png"/><Relationship Id="rId19" Type="http://schemas.openxmlformats.org/officeDocument/2006/relationships/image" Target="../media/image18.png"/><Relationship Id="rId4" Type="http://schemas.openxmlformats.org/officeDocument/2006/relationships/image" Target="../media/image3.png"/><Relationship Id="rId9" Type="http://schemas.openxmlformats.org/officeDocument/2006/relationships/image" Target="../media/image8.png"/><Relationship Id="rId14" Type="http://schemas.openxmlformats.org/officeDocument/2006/relationships/image" Target="../media/image13.png"/><Relationship Id="rId22" Type="http://schemas.openxmlformats.org/officeDocument/2006/relationships/image" Target="../media/image21.png"/><Relationship Id="rId27" Type="http://schemas.openxmlformats.org/officeDocument/2006/relationships/image" Target="../media/image26.png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607332</xdr:colOff>
      <xdr:row>0</xdr:row>
      <xdr:rowOff>1451</xdr:rowOff>
    </xdr:from>
    <xdr:to>
      <xdr:col>1</xdr:col>
      <xdr:colOff>2421346</xdr:colOff>
      <xdr:row>5</xdr:row>
      <xdr:rowOff>131808</xdr:rowOff>
    </xdr:to>
    <xdr:pic>
      <xdr:nvPicPr>
        <xdr:cNvPr id="3" name="Picture 2" descr="A blue and grey logo&#10;&#10;Description automatically generated">
          <a:extLst>
            <a:ext uri="{FF2B5EF4-FFF2-40B4-BE49-F238E27FC236}">
              <a16:creationId xmlns:a16="http://schemas.microsoft.com/office/drawing/2014/main" id="{725B7F4A-C943-49FA-B9F1-6B2162514E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2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7332" y="1451"/>
          <a:ext cx="2432050" cy="1018631"/>
        </a:xfrm>
        <a:prstGeom prst="rect">
          <a:avLst/>
        </a:prstGeom>
      </xdr:spPr>
    </xdr:pic>
    <xdr:clientData/>
  </xdr:twoCellAnchor>
  <xdr:twoCellAnchor editAs="oneCell">
    <xdr:from>
      <xdr:col>3</xdr:col>
      <xdr:colOff>738597</xdr:colOff>
      <xdr:row>10</xdr:row>
      <xdr:rowOff>368808</xdr:rowOff>
    </xdr:from>
    <xdr:to>
      <xdr:col>3</xdr:col>
      <xdr:colOff>1619252</xdr:colOff>
      <xdr:row>10</xdr:row>
      <xdr:rowOff>1237415</xdr:rowOff>
    </xdr:to>
    <xdr:pic>
      <xdr:nvPicPr>
        <xdr:cNvPr id="6" name="Picture 5" descr="A close-up of a brown surface&#10;&#10;Description automatically generated">
          <a:extLst>
            <a:ext uri="{FF2B5EF4-FFF2-40B4-BE49-F238E27FC236}">
              <a16:creationId xmlns:a16="http://schemas.microsoft.com/office/drawing/2014/main" id="{86FCCF30-824B-FEB0-B8D3-FA42189D9B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32918" y="2804487"/>
          <a:ext cx="884465" cy="878132"/>
        </a:xfrm>
        <a:prstGeom prst="rect">
          <a:avLst/>
        </a:prstGeom>
      </xdr:spPr>
    </xdr:pic>
    <xdr:clientData/>
  </xdr:twoCellAnchor>
  <xdr:twoCellAnchor editAs="oneCell">
    <xdr:from>
      <xdr:col>3</xdr:col>
      <xdr:colOff>763360</xdr:colOff>
      <xdr:row>16</xdr:row>
      <xdr:rowOff>475162</xdr:rowOff>
    </xdr:from>
    <xdr:to>
      <xdr:col>3</xdr:col>
      <xdr:colOff>1638300</xdr:colOff>
      <xdr:row>16</xdr:row>
      <xdr:rowOff>1390928</xdr:rowOff>
    </xdr:to>
    <xdr:pic>
      <xdr:nvPicPr>
        <xdr:cNvPr id="8" name="Picture 7" descr="A dark green rectangular object&#10;&#10;Description automatically generated">
          <a:extLst>
            <a:ext uri="{FF2B5EF4-FFF2-40B4-BE49-F238E27FC236}">
              <a16:creationId xmlns:a16="http://schemas.microsoft.com/office/drawing/2014/main" id="{9AC1D2A3-7A6A-7C25-51F2-860F983CBB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36110" y="9238162"/>
          <a:ext cx="874940" cy="911956"/>
        </a:xfrm>
        <a:prstGeom prst="rect">
          <a:avLst/>
        </a:prstGeom>
      </xdr:spPr>
    </xdr:pic>
    <xdr:clientData/>
  </xdr:twoCellAnchor>
  <xdr:twoCellAnchor editAs="oneCell">
    <xdr:from>
      <xdr:col>3</xdr:col>
      <xdr:colOff>740500</xdr:colOff>
      <xdr:row>25</xdr:row>
      <xdr:rowOff>123241</xdr:rowOff>
    </xdr:from>
    <xdr:to>
      <xdr:col>3</xdr:col>
      <xdr:colOff>1584416</xdr:colOff>
      <xdr:row>25</xdr:row>
      <xdr:rowOff>1387897</xdr:rowOff>
    </xdr:to>
    <xdr:pic>
      <xdr:nvPicPr>
        <xdr:cNvPr id="12" name="Picture 11" descr="A light fixture on a wall&#10;&#10;Description automatically generated">
          <a:extLst>
            <a:ext uri="{FF2B5EF4-FFF2-40B4-BE49-F238E27FC236}">
              <a16:creationId xmlns:a16="http://schemas.microsoft.com/office/drawing/2014/main" id="{86A4AC7C-558A-5644-0BAC-1DCF56EA5F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13250" y="10151705"/>
          <a:ext cx="849631" cy="1272276"/>
        </a:xfrm>
        <a:prstGeom prst="rect">
          <a:avLst/>
        </a:prstGeom>
      </xdr:spPr>
    </xdr:pic>
    <xdr:clientData/>
  </xdr:twoCellAnchor>
  <xdr:twoCellAnchor editAs="oneCell">
    <xdr:from>
      <xdr:col>3</xdr:col>
      <xdr:colOff>658858</xdr:colOff>
      <xdr:row>51</xdr:row>
      <xdr:rowOff>262346</xdr:rowOff>
    </xdr:from>
    <xdr:to>
      <xdr:col>3</xdr:col>
      <xdr:colOff>1714500</xdr:colOff>
      <xdr:row>51</xdr:row>
      <xdr:rowOff>1237336</xdr:rowOff>
    </xdr:to>
    <xdr:pic>
      <xdr:nvPicPr>
        <xdr:cNvPr id="4" name="Picture 3" descr="A grey circle with a white background&#10;&#10;Description automatically generated">
          <a:extLst>
            <a:ext uri="{FF2B5EF4-FFF2-40B4-BE49-F238E27FC236}">
              <a16:creationId xmlns:a16="http://schemas.microsoft.com/office/drawing/2014/main" id="{CAA6DC14-EA2C-6D55-F6D0-B39582CD43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1608" y="22455596"/>
          <a:ext cx="1055642" cy="990230"/>
        </a:xfrm>
        <a:prstGeom prst="rect">
          <a:avLst/>
        </a:prstGeom>
      </xdr:spPr>
    </xdr:pic>
    <xdr:clientData/>
  </xdr:twoCellAnchor>
  <xdr:twoCellAnchor editAs="oneCell">
    <xdr:from>
      <xdr:col>3</xdr:col>
      <xdr:colOff>664573</xdr:colOff>
      <xdr:row>57</xdr:row>
      <xdr:rowOff>264251</xdr:rowOff>
    </xdr:from>
    <xdr:to>
      <xdr:col>3</xdr:col>
      <xdr:colOff>1714500</xdr:colOff>
      <xdr:row>57</xdr:row>
      <xdr:rowOff>1237336</xdr:rowOff>
    </xdr:to>
    <xdr:pic>
      <xdr:nvPicPr>
        <xdr:cNvPr id="5" name="Picture 4" descr="A grey circle with a white background&#10;&#10;Description automatically generated">
          <a:extLst>
            <a:ext uri="{FF2B5EF4-FFF2-40B4-BE49-F238E27FC236}">
              <a16:creationId xmlns:a16="http://schemas.microsoft.com/office/drawing/2014/main" id="{6A0C8EEB-18EA-4046-9BFA-E881585BB7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7323" y="25804858"/>
          <a:ext cx="1049927" cy="988325"/>
        </a:xfrm>
        <a:prstGeom prst="rect">
          <a:avLst/>
        </a:prstGeom>
      </xdr:spPr>
    </xdr:pic>
    <xdr:clientData/>
  </xdr:twoCellAnchor>
  <xdr:twoCellAnchor editAs="oneCell">
    <xdr:from>
      <xdr:col>3</xdr:col>
      <xdr:colOff>666751</xdr:colOff>
      <xdr:row>56</xdr:row>
      <xdr:rowOff>252820</xdr:rowOff>
    </xdr:from>
    <xdr:to>
      <xdr:col>3</xdr:col>
      <xdr:colOff>1714500</xdr:colOff>
      <xdr:row>56</xdr:row>
      <xdr:rowOff>1273274</xdr:rowOff>
    </xdr:to>
    <xdr:pic>
      <xdr:nvPicPr>
        <xdr:cNvPr id="10" name="Picture 9" descr="A white circle with a white background&#10;&#10;Description automatically generated">
          <a:extLst>
            <a:ext uri="{FF2B5EF4-FFF2-40B4-BE49-F238E27FC236}">
              <a16:creationId xmlns:a16="http://schemas.microsoft.com/office/drawing/2014/main" id="{A00B6AAB-4BC0-EECD-30D0-81B2D60046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501" y="24269427"/>
          <a:ext cx="1047749" cy="1020454"/>
        </a:xfrm>
        <a:prstGeom prst="rect">
          <a:avLst/>
        </a:prstGeom>
      </xdr:spPr>
    </xdr:pic>
    <xdr:clientData/>
  </xdr:twoCellAnchor>
  <xdr:twoCellAnchor editAs="oneCell">
    <xdr:from>
      <xdr:col>3</xdr:col>
      <xdr:colOff>666751</xdr:colOff>
      <xdr:row>58</xdr:row>
      <xdr:rowOff>250916</xdr:rowOff>
    </xdr:from>
    <xdr:to>
      <xdr:col>3</xdr:col>
      <xdr:colOff>1732190</xdr:colOff>
      <xdr:row>58</xdr:row>
      <xdr:rowOff>1275751</xdr:rowOff>
    </xdr:to>
    <xdr:pic>
      <xdr:nvPicPr>
        <xdr:cNvPr id="13" name="Picture 12" descr="A grey circle with a white background&#10;&#10;Description automatically generated">
          <a:extLst>
            <a:ext uri="{FF2B5EF4-FFF2-40B4-BE49-F238E27FC236}">
              <a16:creationId xmlns:a16="http://schemas.microsoft.com/office/drawing/2014/main" id="{0CB7BD98-9784-CC65-B86A-2A0989E43E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501" y="27315523"/>
          <a:ext cx="1073059" cy="1032455"/>
        </a:xfrm>
        <a:prstGeom prst="rect">
          <a:avLst/>
        </a:prstGeom>
      </xdr:spPr>
    </xdr:pic>
    <xdr:clientData/>
  </xdr:twoCellAnchor>
  <xdr:twoCellAnchor editAs="oneCell">
    <xdr:from>
      <xdr:col>3</xdr:col>
      <xdr:colOff>662941</xdr:colOff>
      <xdr:row>60</xdr:row>
      <xdr:rowOff>233499</xdr:rowOff>
    </xdr:from>
    <xdr:to>
      <xdr:col>3</xdr:col>
      <xdr:colOff>1732190</xdr:colOff>
      <xdr:row>60</xdr:row>
      <xdr:rowOff>1277384</xdr:rowOff>
    </xdr:to>
    <xdr:pic>
      <xdr:nvPicPr>
        <xdr:cNvPr id="14" name="Picture 13" descr="A grey circle with a white background&#10;&#10;Description automatically generated">
          <a:extLst>
            <a:ext uri="{FF2B5EF4-FFF2-40B4-BE49-F238E27FC236}">
              <a16:creationId xmlns:a16="http://schemas.microsoft.com/office/drawing/2014/main" id="{FE8C3BF4-6E37-4ED2-A88C-18059F6B66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5691" y="30346106"/>
          <a:ext cx="1069249" cy="1028645"/>
        </a:xfrm>
        <a:prstGeom prst="rect">
          <a:avLst/>
        </a:prstGeom>
      </xdr:spPr>
    </xdr:pic>
    <xdr:clientData/>
  </xdr:twoCellAnchor>
  <xdr:twoCellAnchor editAs="oneCell">
    <xdr:from>
      <xdr:col>3</xdr:col>
      <xdr:colOff>682625</xdr:colOff>
      <xdr:row>35</xdr:row>
      <xdr:rowOff>152856</xdr:rowOff>
    </xdr:from>
    <xdr:to>
      <xdr:col>3</xdr:col>
      <xdr:colOff>1545590</xdr:colOff>
      <xdr:row>35</xdr:row>
      <xdr:rowOff>1392861</xdr:rowOff>
    </xdr:to>
    <xdr:pic>
      <xdr:nvPicPr>
        <xdr:cNvPr id="18" name="Picture 17" descr="A white rectangular object with metal hinges&#10;&#10;Description automatically generated">
          <a:extLst>
            <a:ext uri="{FF2B5EF4-FFF2-40B4-BE49-F238E27FC236}">
              <a16:creationId xmlns:a16="http://schemas.microsoft.com/office/drawing/2014/main" id="{5DB9ED76-4F6A-2BD0-5EA7-A2DB5D4459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55375" y="19097023"/>
          <a:ext cx="859155" cy="1236195"/>
        </a:xfrm>
        <a:prstGeom prst="rect">
          <a:avLst/>
        </a:prstGeom>
      </xdr:spPr>
    </xdr:pic>
    <xdr:clientData/>
  </xdr:twoCellAnchor>
  <xdr:twoCellAnchor editAs="oneCell">
    <xdr:from>
      <xdr:col>3</xdr:col>
      <xdr:colOff>210113</xdr:colOff>
      <xdr:row>12</xdr:row>
      <xdr:rowOff>833972</xdr:rowOff>
    </xdr:from>
    <xdr:to>
      <xdr:col>3</xdr:col>
      <xdr:colOff>782853</xdr:colOff>
      <xdr:row>12</xdr:row>
      <xdr:rowOff>1389454</xdr:rowOff>
    </xdr:to>
    <xdr:pic>
      <xdr:nvPicPr>
        <xdr:cNvPr id="28" name="Picture 27" descr="A blue sky with white clouds&#10;&#10;Description automatically generated">
          <a:extLst>
            <a:ext uri="{FF2B5EF4-FFF2-40B4-BE49-F238E27FC236}">
              <a16:creationId xmlns:a16="http://schemas.microsoft.com/office/drawing/2014/main" id="{7A10638E-1ABA-AC01-57EB-D31158618B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82863" y="5093008"/>
          <a:ext cx="568930" cy="559292"/>
        </a:xfrm>
        <a:prstGeom prst="rect">
          <a:avLst/>
        </a:prstGeom>
      </xdr:spPr>
    </xdr:pic>
    <xdr:clientData/>
  </xdr:twoCellAnchor>
  <xdr:twoCellAnchor editAs="oneCell">
    <xdr:from>
      <xdr:col>3</xdr:col>
      <xdr:colOff>1577888</xdr:colOff>
      <xdr:row>12</xdr:row>
      <xdr:rowOff>833971</xdr:rowOff>
    </xdr:from>
    <xdr:to>
      <xdr:col>3</xdr:col>
      <xdr:colOff>2116906</xdr:colOff>
      <xdr:row>12</xdr:row>
      <xdr:rowOff>1389323</xdr:rowOff>
    </xdr:to>
    <xdr:pic>
      <xdr:nvPicPr>
        <xdr:cNvPr id="32" name="Picture 31" descr="A white surface with black specks&#10;&#10;Description automatically generated">
          <a:extLst>
            <a:ext uri="{FF2B5EF4-FFF2-40B4-BE49-F238E27FC236}">
              <a16:creationId xmlns:a16="http://schemas.microsoft.com/office/drawing/2014/main" id="{EAEEE577-A9CA-534B-27A4-EC6EC2BDE7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50638" y="5093007"/>
          <a:ext cx="535208" cy="559162"/>
        </a:xfrm>
        <a:prstGeom prst="rect">
          <a:avLst/>
        </a:prstGeom>
      </xdr:spPr>
    </xdr:pic>
    <xdr:clientData/>
  </xdr:twoCellAnchor>
  <xdr:twoCellAnchor editAs="oneCell">
    <xdr:from>
      <xdr:col>3</xdr:col>
      <xdr:colOff>740500</xdr:colOff>
      <xdr:row>20</xdr:row>
      <xdr:rowOff>386261</xdr:rowOff>
    </xdr:from>
    <xdr:to>
      <xdr:col>3</xdr:col>
      <xdr:colOff>1619250</xdr:colOff>
      <xdr:row>20</xdr:row>
      <xdr:rowOff>1298217</xdr:rowOff>
    </xdr:to>
    <xdr:pic>
      <xdr:nvPicPr>
        <xdr:cNvPr id="33" name="Picture 32" descr="A dark green background with white dots&#10;&#10;Description automatically generated">
          <a:extLst>
            <a:ext uri="{FF2B5EF4-FFF2-40B4-BE49-F238E27FC236}">
              <a16:creationId xmlns:a16="http://schemas.microsoft.com/office/drawing/2014/main" id="{460D578C-9EBF-4495-81F0-C713D83C36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13250" y="9868928"/>
          <a:ext cx="878750" cy="911956"/>
        </a:xfrm>
        <a:prstGeom prst="rect">
          <a:avLst/>
        </a:prstGeom>
      </xdr:spPr>
    </xdr:pic>
    <xdr:clientData/>
  </xdr:twoCellAnchor>
  <xdr:twoCellAnchor editAs="oneCell">
    <xdr:from>
      <xdr:col>3</xdr:col>
      <xdr:colOff>740834</xdr:colOff>
      <xdr:row>29</xdr:row>
      <xdr:rowOff>338668</xdr:rowOff>
    </xdr:from>
    <xdr:to>
      <xdr:col>3</xdr:col>
      <xdr:colOff>1580727</xdr:colOff>
      <xdr:row>29</xdr:row>
      <xdr:rowOff>1182233</xdr:rowOff>
    </xdr:to>
    <xdr:pic>
      <xdr:nvPicPr>
        <xdr:cNvPr id="35" name="Picture 34" descr="A light fixture on a wall&#10;&#10;Description automatically generated">
          <a:extLst>
            <a:ext uri="{FF2B5EF4-FFF2-40B4-BE49-F238E27FC236}">
              <a16:creationId xmlns:a16="http://schemas.microsoft.com/office/drawing/2014/main" id="{0C8F187A-6896-A456-E2A0-6F3D4C0BB6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13584" y="15007168"/>
          <a:ext cx="839893" cy="843565"/>
        </a:xfrm>
        <a:prstGeom prst="rect">
          <a:avLst/>
        </a:prstGeom>
      </xdr:spPr>
    </xdr:pic>
    <xdr:clientData/>
  </xdr:twoCellAnchor>
  <xdr:twoCellAnchor editAs="oneCell">
    <xdr:from>
      <xdr:col>3</xdr:col>
      <xdr:colOff>511812</xdr:colOff>
      <xdr:row>37</xdr:row>
      <xdr:rowOff>265642</xdr:rowOff>
    </xdr:from>
    <xdr:to>
      <xdr:col>3</xdr:col>
      <xdr:colOff>1734930</xdr:colOff>
      <xdr:row>37</xdr:row>
      <xdr:rowOff>1349912</xdr:rowOff>
    </xdr:to>
    <xdr:pic>
      <xdr:nvPicPr>
        <xdr:cNvPr id="47" name="Picture 46" descr="A shower head with a wall mounted shower head&#10;&#10;Description automatically generated">
          <a:extLst>
            <a:ext uri="{FF2B5EF4-FFF2-40B4-BE49-F238E27FC236}">
              <a16:creationId xmlns:a16="http://schemas.microsoft.com/office/drawing/2014/main" id="{B758740B-62A5-D90A-22E6-3DB212EAA3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707"/>
        <a:stretch/>
      </xdr:blipFill>
      <xdr:spPr>
        <a:xfrm>
          <a:off x="11084562" y="21040725"/>
          <a:ext cx="1219308" cy="1072840"/>
        </a:xfrm>
        <a:prstGeom prst="rect">
          <a:avLst/>
        </a:prstGeom>
      </xdr:spPr>
    </xdr:pic>
    <xdr:clientData/>
  </xdr:twoCellAnchor>
  <xdr:twoCellAnchor editAs="oneCell">
    <xdr:from>
      <xdr:col>3</xdr:col>
      <xdr:colOff>346288</xdr:colOff>
      <xdr:row>26</xdr:row>
      <xdr:rowOff>366607</xdr:rowOff>
    </xdr:from>
    <xdr:to>
      <xdr:col>3</xdr:col>
      <xdr:colOff>1939402</xdr:colOff>
      <xdr:row>26</xdr:row>
      <xdr:rowOff>1278894</xdr:rowOff>
    </xdr:to>
    <xdr:pic>
      <xdr:nvPicPr>
        <xdr:cNvPr id="15" name="Picture 14" descr="A long black pencil on a white background&#10;&#10;Description automatically generated">
          <a:extLst>
            <a:ext uri="{FF2B5EF4-FFF2-40B4-BE49-F238E27FC236}">
              <a16:creationId xmlns:a16="http://schemas.microsoft.com/office/drawing/2014/main" id="{1744A92F-45A3-B643-D545-4B2276022A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19038" y="13511107"/>
          <a:ext cx="1593114" cy="904667"/>
        </a:xfrm>
        <a:prstGeom prst="rect">
          <a:avLst/>
        </a:prstGeom>
      </xdr:spPr>
    </xdr:pic>
    <xdr:clientData/>
  </xdr:twoCellAnchor>
  <xdr:twoCellAnchor editAs="oneCell">
    <xdr:from>
      <xdr:col>3</xdr:col>
      <xdr:colOff>534035</xdr:colOff>
      <xdr:row>32</xdr:row>
      <xdr:rowOff>1149411</xdr:rowOff>
    </xdr:from>
    <xdr:to>
      <xdr:col>3</xdr:col>
      <xdr:colOff>1771227</xdr:colOff>
      <xdr:row>32</xdr:row>
      <xdr:rowOff>2188036</xdr:rowOff>
    </xdr:to>
    <xdr:pic>
      <xdr:nvPicPr>
        <xdr:cNvPr id="19" name="Picture 18" descr="A white double door with a glass window&#10;&#10;Description automatically generated">
          <a:extLst>
            <a:ext uri="{FF2B5EF4-FFF2-40B4-BE49-F238E27FC236}">
              <a16:creationId xmlns:a16="http://schemas.microsoft.com/office/drawing/2014/main" id="{53FF55F4-8560-1E51-27CE-61E22442E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06785" y="20158590"/>
          <a:ext cx="1241002" cy="1027195"/>
        </a:xfrm>
        <a:prstGeom prst="rect">
          <a:avLst/>
        </a:prstGeom>
      </xdr:spPr>
    </xdr:pic>
    <xdr:clientData/>
  </xdr:twoCellAnchor>
  <xdr:twoCellAnchor editAs="oneCell">
    <xdr:from>
      <xdr:col>3</xdr:col>
      <xdr:colOff>891962</xdr:colOff>
      <xdr:row>12</xdr:row>
      <xdr:rowOff>812017</xdr:rowOff>
    </xdr:from>
    <xdr:to>
      <xdr:col>3</xdr:col>
      <xdr:colOff>1469230</xdr:colOff>
      <xdr:row>12</xdr:row>
      <xdr:rowOff>1389444</xdr:rowOff>
    </xdr:to>
    <xdr:pic>
      <xdr:nvPicPr>
        <xdr:cNvPr id="11" name="Picture 10" descr="A close up of a white surface&#10;&#10;Description automatically generated">
          <a:extLst>
            <a:ext uri="{FF2B5EF4-FFF2-40B4-BE49-F238E27FC236}">
              <a16:creationId xmlns:a16="http://schemas.microsoft.com/office/drawing/2014/main" id="{8EB35023-93D8-90A3-EBAB-54C51DC078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64712" y="5071053"/>
          <a:ext cx="573458" cy="581237"/>
        </a:xfrm>
        <a:prstGeom prst="rect">
          <a:avLst/>
        </a:prstGeom>
      </xdr:spPr>
    </xdr:pic>
    <xdr:clientData/>
  </xdr:twoCellAnchor>
  <xdr:twoCellAnchor editAs="oneCell">
    <xdr:from>
      <xdr:col>3</xdr:col>
      <xdr:colOff>708235</xdr:colOff>
      <xdr:row>15</xdr:row>
      <xdr:rowOff>404404</xdr:rowOff>
    </xdr:from>
    <xdr:to>
      <xdr:col>3</xdr:col>
      <xdr:colOff>1653779</xdr:colOff>
      <xdr:row>15</xdr:row>
      <xdr:rowOff>1064124</xdr:rowOff>
    </xdr:to>
    <xdr:pic>
      <xdr:nvPicPr>
        <xdr:cNvPr id="16" name="Picture 15" descr="A close-up of a piece of wood&#10;&#10;Description automatically generated">
          <a:extLst>
            <a:ext uri="{FF2B5EF4-FFF2-40B4-BE49-F238E27FC236}">
              <a16:creationId xmlns:a16="http://schemas.microsoft.com/office/drawing/2014/main" id="{9FA527F4-DEDA-5EA3-97F4-1AAD729C2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80985" y="7548154"/>
          <a:ext cx="949354" cy="659720"/>
        </a:xfrm>
        <a:prstGeom prst="rect">
          <a:avLst/>
        </a:prstGeom>
      </xdr:spPr>
    </xdr:pic>
    <xdr:clientData/>
  </xdr:twoCellAnchor>
  <xdr:twoCellAnchor editAs="oneCell">
    <xdr:from>
      <xdr:col>3</xdr:col>
      <xdr:colOff>762000</xdr:colOff>
      <xdr:row>19</xdr:row>
      <xdr:rowOff>320040</xdr:rowOff>
    </xdr:from>
    <xdr:to>
      <xdr:col>3</xdr:col>
      <xdr:colOff>1636940</xdr:colOff>
      <xdr:row>19</xdr:row>
      <xdr:rowOff>1239616</xdr:rowOff>
    </xdr:to>
    <xdr:pic>
      <xdr:nvPicPr>
        <xdr:cNvPr id="2" name="Picture 1" descr="A dark green rectangular object&#10;&#10;Description automatically generated">
          <a:extLst>
            <a:ext uri="{FF2B5EF4-FFF2-40B4-BE49-F238E27FC236}">
              <a16:creationId xmlns:a16="http://schemas.microsoft.com/office/drawing/2014/main" id="{37D542FB-2C3B-4551-9154-EB50BEF10E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38560" y="10576560"/>
          <a:ext cx="874940" cy="911956"/>
        </a:xfrm>
        <a:prstGeom prst="rect">
          <a:avLst/>
        </a:prstGeom>
      </xdr:spPr>
    </xdr:pic>
    <xdr:clientData/>
  </xdr:twoCellAnchor>
  <xdr:twoCellAnchor editAs="oneCell">
    <xdr:from>
      <xdr:col>3</xdr:col>
      <xdr:colOff>762000</xdr:colOff>
      <xdr:row>17</xdr:row>
      <xdr:rowOff>239290</xdr:rowOff>
    </xdr:from>
    <xdr:to>
      <xdr:col>3</xdr:col>
      <xdr:colOff>1615440</xdr:colOff>
      <xdr:row>17</xdr:row>
      <xdr:rowOff>1277282</xdr:rowOff>
    </xdr:to>
    <xdr:pic>
      <xdr:nvPicPr>
        <xdr:cNvPr id="20" name="Picture 19" descr="A white bucket with a label&#10;&#10;Description automatically generated">
          <a:extLst>
            <a:ext uri="{FF2B5EF4-FFF2-40B4-BE49-F238E27FC236}">
              <a16:creationId xmlns:a16="http://schemas.microsoft.com/office/drawing/2014/main" id="{09359FC8-79D9-F5AC-0C61-473C28101C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34750" y="10431040"/>
          <a:ext cx="857250" cy="1041802"/>
        </a:xfrm>
        <a:prstGeom prst="rect">
          <a:avLst/>
        </a:prstGeom>
      </xdr:spPr>
    </xdr:pic>
    <xdr:clientData/>
  </xdr:twoCellAnchor>
  <xdr:twoCellAnchor editAs="oneCell">
    <xdr:from>
      <xdr:col>3</xdr:col>
      <xdr:colOff>805323</xdr:colOff>
      <xdr:row>18</xdr:row>
      <xdr:rowOff>200681</xdr:rowOff>
    </xdr:from>
    <xdr:to>
      <xdr:col>3</xdr:col>
      <xdr:colOff>1580919</xdr:colOff>
      <xdr:row>18</xdr:row>
      <xdr:rowOff>1236075</xdr:rowOff>
    </xdr:to>
    <xdr:pic>
      <xdr:nvPicPr>
        <xdr:cNvPr id="22" name="Picture 21" descr="A white plastic container with blue label&#10;&#10;Description automatically generated">
          <a:extLst>
            <a:ext uri="{FF2B5EF4-FFF2-40B4-BE49-F238E27FC236}">
              <a16:creationId xmlns:a16="http://schemas.microsoft.com/office/drawing/2014/main" id="{B87602B2-741A-02AD-D0FA-B4A510E82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78073" y="11916431"/>
          <a:ext cx="779406" cy="1027774"/>
        </a:xfrm>
        <a:prstGeom prst="rect">
          <a:avLst/>
        </a:prstGeom>
      </xdr:spPr>
    </xdr:pic>
    <xdr:clientData/>
  </xdr:twoCellAnchor>
  <xdr:twoCellAnchor editAs="oneCell">
    <xdr:from>
      <xdr:col>3</xdr:col>
      <xdr:colOff>655321</xdr:colOff>
      <xdr:row>59</xdr:row>
      <xdr:rowOff>274321</xdr:rowOff>
    </xdr:from>
    <xdr:to>
      <xdr:col>3</xdr:col>
      <xdr:colOff>1695450</xdr:colOff>
      <xdr:row>59</xdr:row>
      <xdr:rowOff>1276484</xdr:rowOff>
    </xdr:to>
    <xdr:pic>
      <xdr:nvPicPr>
        <xdr:cNvPr id="17" name="Picture 16" descr="A white circle on a white surface&#10;&#10;Description automatically generated">
          <a:extLst>
            <a:ext uri="{FF2B5EF4-FFF2-40B4-BE49-F238E27FC236}">
              <a16:creationId xmlns:a16="http://schemas.microsoft.com/office/drawing/2014/main" id="{392F933F-D8C7-066B-44BA-4CC3C46A25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1881" y="40050721"/>
          <a:ext cx="1036319" cy="988828"/>
        </a:xfrm>
        <a:prstGeom prst="rect">
          <a:avLst/>
        </a:prstGeom>
      </xdr:spPr>
    </xdr:pic>
    <xdr:clientData/>
  </xdr:twoCellAnchor>
  <xdr:twoCellAnchor editAs="oneCell">
    <xdr:from>
      <xdr:col>3</xdr:col>
      <xdr:colOff>647700</xdr:colOff>
      <xdr:row>52</xdr:row>
      <xdr:rowOff>228600</xdr:rowOff>
    </xdr:from>
    <xdr:to>
      <xdr:col>3</xdr:col>
      <xdr:colOff>1695449</xdr:colOff>
      <xdr:row>52</xdr:row>
      <xdr:rowOff>1260484</xdr:rowOff>
    </xdr:to>
    <xdr:pic>
      <xdr:nvPicPr>
        <xdr:cNvPr id="25" name="Picture 24" descr="A white circle with a white background&#10;&#10;Description automatically generated">
          <a:extLst>
            <a:ext uri="{FF2B5EF4-FFF2-40B4-BE49-F238E27FC236}">
              <a16:creationId xmlns:a16="http://schemas.microsoft.com/office/drawing/2014/main" id="{98304C14-DBB1-4C18-ABE3-CB0FF4AB6B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20450" y="41148000"/>
          <a:ext cx="1051559" cy="1031884"/>
        </a:xfrm>
        <a:prstGeom prst="rect">
          <a:avLst/>
        </a:prstGeom>
      </xdr:spPr>
    </xdr:pic>
    <xdr:clientData/>
  </xdr:twoCellAnchor>
  <xdr:twoCellAnchor editAs="oneCell">
    <xdr:from>
      <xdr:col>3</xdr:col>
      <xdr:colOff>666750</xdr:colOff>
      <xdr:row>53</xdr:row>
      <xdr:rowOff>209550</xdr:rowOff>
    </xdr:from>
    <xdr:to>
      <xdr:col>3</xdr:col>
      <xdr:colOff>1732189</xdr:colOff>
      <xdr:row>53</xdr:row>
      <xdr:rowOff>1240100</xdr:rowOff>
    </xdr:to>
    <xdr:pic>
      <xdr:nvPicPr>
        <xdr:cNvPr id="29" name="Picture 28" descr="A grey circle with a white background&#10;&#10;Description automatically generated">
          <a:extLst>
            <a:ext uri="{FF2B5EF4-FFF2-40B4-BE49-F238E27FC236}">
              <a16:creationId xmlns:a16="http://schemas.microsoft.com/office/drawing/2014/main" id="{59DA63D1-59EF-4DDC-8A60-310B3AF59B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500" y="42652950"/>
          <a:ext cx="1065439" cy="1022930"/>
        </a:xfrm>
        <a:prstGeom prst="rect">
          <a:avLst/>
        </a:prstGeom>
      </xdr:spPr>
    </xdr:pic>
    <xdr:clientData/>
  </xdr:twoCellAnchor>
  <xdr:twoCellAnchor editAs="oneCell">
    <xdr:from>
      <xdr:col>3</xdr:col>
      <xdr:colOff>666750</xdr:colOff>
      <xdr:row>54</xdr:row>
      <xdr:rowOff>266700</xdr:rowOff>
    </xdr:from>
    <xdr:to>
      <xdr:col>3</xdr:col>
      <xdr:colOff>1699259</xdr:colOff>
      <xdr:row>54</xdr:row>
      <xdr:rowOff>1272673</xdr:rowOff>
    </xdr:to>
    <xdr:pic>
      <xdr:nvPicPr>
        <xdr:cNvPr id="31" name="Picture 30" descr="A white circle on a white surface&#10;&#10;Description automatically generated">
          <a:extLst>
            <a:ext uri="{FF2B5EF4-FFF2-40B4-BE49-F238E27FC236}">
              <a16:creationId xmlns:a16="http://schemas.microsoft.com/office/drawing/2014/main" id="{D0782E82-35FE-4DFE-B9D4-F3A8A6AFE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500" y="44234100"/>
          <a:ext cx="1038224" cy="1000258"/>
        </a:xfrm>
        <a:prstGeom prst="rect">
          <a:avLst/>
        </a:prstGeom>
      </xdr:spPr>
    </xdr:pic>
    <xdr:clientData/>
  </xdr:twoCellAnchor>
  <xdr:twoCellAnchor editAs="oneCell">
    <xdr:from>
      <xdr:col>3</xdr:col>
      <xdr:colOff>400050</xdr:colOff>
      <xdr:row>41</xdr:row>
      <xdr:rowOff>358288</xdr:rowOff>
    </xdr:from>
    <xdr:to>
      <xdr:col>3</xdr:col>
      <xdr:colOff>1847850</xdr:colOff>
      <xdr:row>41</xdr:row>
      <xdr:rowOff>1238147</xdr:rowOff>
    </xdr:to>
    <xdr:pic>
      <xdr:nvPicPr>
        <xdr:cNvPr id="24" name="Picture 23" descr="A long metal towel rack&#10;&#10;Description automatically generated with medium confidence">
          <a:extLst>
            <a:ext uri="{FF2B5EF4-FFF2-40B4-BE49-F238E27FC236}">
              <a16:creationId xmlns:a16="http://schemas.microsoft.com/office/drawing/2014/main" id="{983F389B-C67C-21EE-12C1-2ABF798D0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72800" y="32438488"/>
          <a:ext cx="1447800" cy="879859"/>
        </a:xfrm>
        <a:prstGeom prst="rect">
          <a:avLst/>
        </a:prstGeom>
      </xdr:spPr>
    </xdr:pic>
    <xdr:clientData/>
  </xdr:twoCellAnchor>
  <xdr:twoCellAnchor editAs="oneCell">
    <xdr:from>
      <xdr:col>3</xdr:col>
      <xdr:colOff>594360</xdr:colOff>
      <xdr:row>27</xdr:row>
      <xdr:rowOff>246126</xdr:rowOff>
    </xdr:from>
    <xdr:to>
      <xdr:col>3</xdr:col>
      <xdr:colOff>1615440</xdr:colOff>
      <xdr:row>27</xdr:row>
      <xdr:rowOff>1310640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5D255F15-F90C-B79A-5112-9165F9F9C9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70920" y="20759166"/>
          <a:ext cx="1021080" cy="1072134"/>
        </a:xfrm>
        <a:prstGeom prst="rect">
          <a:avLst/>
        </a:prstGeom>
      </xdr:spPr>
    </xdr:pic>
    <xdr:clientData/>
  </xdr:twoCellAnchor>
  <xdr:twoCellAnchor editAs="oneCell">
    <xdr:from>
      <xdr:col>3</xdr:col>
      <xdr:colOff>502920</xdr:colOff>
      <xdr:row>28</xdr:row>
      <xdr:rowOff>243839</xdr:rowOff>
    </xdr:from>
    <xdr:to>
      <xdr:col>3</xdr:col>
      <xdr:colOff>1902290</xdr:colOff>
      <xdr:row>28</xdr:row>
      <xdr:rowOff>1349565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7B300E14-EDE7-2E7F-E01C-CDC1021F06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79480" y="22280879"/>
          <a:ext cx="1399370" cy="1100011"/>
        </a:xfrm>
        <a:prstGeom prst="rect">
          <a:avLst/>
        </a:prstGeom>
      </xdr:spPr>
    </xdr:pic>
    <xdr:clientData/>
  </xdr:twoCellAnchor>
  <xdr:twoCellAnchor editAs="oneCell">
    <xdr:from>
      <xdr:col>3</xdr:col>
      <xdr:colOff>419100</xdr:colOff>
      <xdr:row>39</xdr:row>
      <xdr:rowOff>247650</xdr:rowOff>
    </xdr:from>
    <xdr:to>
      <xdr:col>3</xdr:col>
      <xdr:colOff>1768750</xdr:colOff>
      <xdr:row>39</xdr:row>
      <xdr:rowOff>1314828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4F5EB3C9-1F35-6106-9A11-691850299D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91850" y="33547050"/>
          <a:ext cx="1349650" cy="1067178"/>
        </a:xfrm>
        <a:prstGeom prst="rect">
          <a:avLst/>
        </a:prstGeom>
      </xdr:spPr>
    </xdr:pic>
    <xdr:clientData/>
  </xdr:twoCellAnchor>
  <xdr:oneCellAnchor>
    <xdr:from>
      <xdr:col>3</xdr:col>
      <xdr:colOff>708235</xdr:colOff>
      <xdr:row>21</xdr:row>
      <xdr:rowOff>404404</xdr:rowOff>
    </xdr:from>
    <xdr:ext cx="953164" cy="663530"/>
    <xdr:pic>
      <xdr:nvPicPr>
        <xdr:cNvPr id="9" name="Picture 8" descr="A close-up of a piece of wood&#10;&#10;Description automatically generated">
          <a:extLst>
            <a:ext uri="{FF2B5EF4-FFF2-40B4-BE49-F238E27FC236}">
              <a16:creationId xmlns:a16="http://schemas.microsoft.com/office/drawing/2014/main" id="{97A9A3A1-5312-4C2E-B2E4-B1BEC419A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77175" y="7639594"/>
          <a:ext cx="953164" cy="663530"/>
        </a:xfrm>
        <a:prstGeom prst="rect">
          <a:avLst/>
        </a:prstGeom>
      </xdr:spPr>
    </xdr:pic>
    <xdr:clientData/>
  </xdr:oneCellAnchor>
  <xdr:oneCellAnchor>
    <xdr:from>
      <xdr:col>3</xdr:col>
      <xdr:colOff>763360</xdr:colOff>
      <xdr:row>22</xdr:row>
      <xdr:rowOff>475162</xdr:rowOff>
    </xdr:from>
    <xdr:ext cx="874940" cy="911956"/>
    <xdr:pic>
      <xdr:nvPicPr>
        <xdr:cNvPr id="23" name="Picture 22" descr="A dark green rectangular object&#10;&#10;Description automatically generated">
          <a:extLst>
            <a:ext uri="{FF2B5EF4-FFF2-40B4-BE49-F238E27FC236}">
              <a16:creationId xmlns:a16="http://schemas.microsoft.com/office/drawing/2014/main" id="{2F4FC58E-A231-4335-A77B-3E56B232CC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36110" y="9146722"/>
          <a:ext cx="874940" cy="911956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607332</xdr:colOff>
      <xdr:row>0</xdr:row>
      <xdr:rowOff>1451</xdr:rowOff>
    </xdr:from>
    <xdr:to>
      <xdr:col>1</xdr:col>
      <xdr:colOff>2417536</xdr:colOff>
      <xdr:row>5</xdr:row>
      <xdr:rowOff>131808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4F3405C-0CEB-4791-B04A-492EF6EF2A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2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7332" y="1451"/>
          <a:ext cx="2423614" cy="103904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607332</xdr:colOff>
      <xdr:row>0</xdr:row>
      <xdr:rowOff>1451</xdr:rowOff>
    </xdr:from>
    <xdr:to>
      <xdr:col>1</xdr:col>
      <xdr:colOff>2417536</xdr:colOff>
      <xdr:row>5</xdr:row>
      <xdr:rowOff>131808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90A7089-FB8E-489E-BACB-6DCD6BDD43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2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7332" y="1451"/>
          <a:ext cx="2419804" cy="10352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EE657-DB28-4ED0-A986-CAF6E6FF83D9}">
  <sheetPr>
    <pageSetUpPr fitToPage="1"/>
  </sheetPr>
  <dimension ref="A1:AE62"/>
  <sheetViews>
    <sheetView tabSelected="1" zoomScale="70" zoomScaleNormal="70" workbookViewId="0">
      <pane ySplit="8" topLeftCell="A29" activePane="bottomLeft" state="frozen"/>
      <selection pane="bottomLeft" activeCell="D33" sqref="D33"/>
    </sheetView>
  </sheetViews>
  <sheetFormatPr defaultColWidth="8.85546875" defaultRowHeight="15" x14ac:dyDescent="0.25"/>
  <cols>
    <col min="1" max="1" width="8.85546875" style="1"/>
    <col min="2" max="2" width="44.42578125" style="2" customWidth="1"/>
    <col min="3" max="3" width="100.7109375" style="1" customWidth="1"/>
    <col min="4" max="4" width="33.28515625" style="1" customWidth="1"/>
    <col min="5" max="5" width="22.28515625" style="2" customWidth="1"/>
    <col min="6" max="6" width="44.42578125" style="2" customWidth="1"/>
    <col min="7" max="7" width="22.28515625" style="13" customWidth="1"/>
    <col min="8" max="12" width="22.28515625" style="2" customWidth="1"/>
    <col min="13" max="13" width="22.28515625" style="3" customWidth="1"/>
    <col min="14" max="14" width="22.28515625" style="4" customWidth="1"/>
    <col min="15" max="28" width="22.28515625" style="2" customWidth="1"/>
    <col min="29" max="29" width="150.7109375" style="3" customWidth="1"/>
    <col min="30" max="16384" width="8.85546875" style="1"/>
  </cols>
  <sheetData>
    <row r="1" spans="1:31" x14ac:dyDescent="0.25">
      <c r="A1" s="15"/>
      <c r="B1" s="16"/>
      <c r="C1" s="15"/>
      <c r="D1" s="15"/>
      <c r="E1" s="16"/>
      <c r="F1" s="16"/>
      <c r="G1" s="17"/>
      <c r="H1" s="16"/>
      <c r="I1" s="16"/>
      <c r="J1" s="16"/>
      <c r="K1" s="16"/>
      <c r="L1" s="16"/>
      <c r="M1" s="18"/>
      <c r="N1" s="19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8"/>
      <c r="AD1" s="20" t="s">
        <v>34</v>
      </c>
      <c r="AE1" s="8" t="s">
        <v>39</v>
      </c>
    </row>
    <row r="2" spans="1:31" x14ac:dyDescent="0.25">
      <c r="A2" s="15"/>
      <c r="B2" s="16"/>
      <c r="C2" s="112" t="s">
        <v>57</v>
      </c>
      <c r="D2" s="5"/>
      <c r="E2" s="5" t="s">
        <v>25</v>
      </c>
      <c r="F2" s="6" t="s">
        <v>59</v>
      </c>
      <c r="G2" s="17"/>
      <c r="H2" s="16"/>
      <c r="I2" s="16"/>
      <c r="J2" s="16"/>
      <c r="K2" s="16"/>
      <c r="L2" s="16"/>
      <c r="M2" s="18"/>
      <c r="N2" s="19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8"/>
      <c r="AD2" s="20" t="s">
        <v>33</v>
      </c>
      <c r="AE2" s="8" t="s">
        <v>38</v>
      </c>
    </row>
    <row r="3" spans="1:31" x14ac:dyDescent="0.25">
      <c r="A3" s="15"/>
      <c r="B3" s="16"/>
      <c r="C3" s="112"/>
      <c r="D3" s="5"/>
      <c r="E3" s="5" t="s">
        <v>26</v>
      </c>
      <c r="F3" s="6" t="s">
        <v>60</v>
      </c>
      <c r="G3" s="17"/>
      <c r="H3" s="16"/>
      <c r="I3" s="16"/>
      <c r="J3" s="16"/>
      <c r="K3" s="16"/>
      <c r="L3" s="16"/>
      <c r="M3" s="18"/>
      <c r="N3" s="19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8"/>
      <c r="AD3" s="20" t="s">
        <v>36</v>
      </c>
      <c r="AE3" s="8" t="s">
        <v>40</v>
      </c>
    </row>
    <row r="4" spans="1:31" x14ac:dyDescent="0.25">
      <c r="A4" s="15"/>
      <c r="B4" s="16"/>
      <c r="C4" s="112"/>
      <c r="D4" s="5"/>
      <c r="E4" s="5" t="s">
        <v>27</v>
      </c>
      <c r="F4" s="7" t="s">
        <v>92</v>
      </c>
      <c r="G4" s="17"/>
      <c r="H4" s="16"/>
      <c r="I4" s="16"/>
      <c r="J4" s="16"/>
      <c r="K4" s="16"/>
      <c r="L4" s="16"/>
      <c r="M4" s="18"/>
      <c r="N4" s="19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8"/>
      <c r="AD4" s="51" t="s">
        <v>213</v>
      </c>
      <c r="AE4" s="8" t="s">
        <v>41</v>
      </c>
    </row>
    <row r="5" spans="1:31" x14ac:dyDescent="0.25">
      <c r="A5" s="15"/>
      <c r="B5" s="16"/>
      <c r="C5" s="112"/>
      <c r="D5" s="5"/>
      <c r="E5" s="5" t="s">
        <v>28</v>
      </c>
      <c r="F5" s="6" t="s">
        <v>93</v>
      </c>
      <c r="G5" s="17"/>
      <c r="H5" s="16"/>
      <c r="I5" s="16"/>
      <c r="J5" s="16"/>
      <c r="K5" s="16"/>
      <c r="L5" s="16"/>
      <c r="M5" s="18"/>
      <c r="N5" s="19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8"/>
      <c r="AD5" s="50" t="s">
        <v>35</v>
      </c>
      <c r="AE5" s="8" t="s">
        <v>42</v>
      </c>
    </row>
    <row r="6" spans="1:31" ht="18" customHeight="1" x14ac:dyDescent="0.25">
      <c r="A6" s="15"/>
      <c r="B6" s="16"/>
      <c r="C6" s="15"/>
      <c r="D6" s="15"/>
      <c r="E6" s="16"/>
      <c r="F6" s="16"/>
      <c r="G6" s="17"/>
      <c r="H6" s="16"/>
      <c r="I6" s="16"/>
      <c r="J6" s="16"/>
      <c r="K6" s="16"/>
      <c r="L6" s="16"/>
      <c r="M6" s="18"/>
      <c r="N6" s="19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8"/>
      <c r="AD6" s="66" t="s">
        <v>219</v>
      </c>
    </row>
    <row r="7" spans="1:31" ht="27" customHeight="1" x14ac:dyDescent="0.25">
      <c r="A7" s="15"/>
      <c r="B7" s="104" t="s">
        <v>14</v>
      </c>
      <c r="C7" s="106" t="s">
        <v>0</v>
      </c>
      <c r="D7" s="104" t="s">
        <v>29</v>
      </c>
      <c r="E7" s="104" t="s">
        <v>37</v>
      </c>
      <c r="F7" s="113" t="s">
        <v>18</v>
      </c>
      <c r="G7" s="111" t="s">
        <v>15</v>
      </c>
      <c r="H7" s="111"/>
      <c r="I7" s="111"/>
      <c r="J7" s="111"/>
      <c r="K7" s="111"/>
      <c r="L7" s="111" t="s">
        <v>12</v>
      </c>
      <c r="M7" s="111"/>
      <c r="N7" s="111"/>
      <c r="O7" s="111" t="s">
        <v>7</v>
      </c>
      <c r="P7" s="111"/>
      <c r="Q7" s="111"/>
      <c r="R7" s="111"/>
      <c r="S7" s="108" t="s">
        <v>3</v>
      </c>
      <c r="T7" s="110"/>
      <c r="U7" s="108" t="s">
        <v>5</v>
      </c>
      <c r="V7" s="109"/>
      <c r="W7" s="110"/>
      <c r="X7" s="111" t="s">
        <v>9</v>
      </c>
      <c r="Y7" s="111"/>
      <c r="Z7" s="111"/>
      <c r="AA7" s="111"/>
      <c r="AB7" s="111"/>
      <c r="AC7" s="106" t="s">
        <v>2</v>
      </c>
      <c r="AD7" s="15"/>
    </row>
    <row r="8" spans="1:31" ht="30" customHeight="1" x14ac:dyDescent="0.25">
      <c r="A8" s="15"/>
      <c r="B8" s="105"/>
      <c r="C8" s="107"/>
      <c r="D8" s="105"/>
      <c r="E8" s="105"/>
      <c r="F8" s="114"/>
      <c r="G8" s="23" t="s">
        <v>102</v>
      </c>
      <c r="H8" s="24" t="s">
        <v>103</v>
      </c>
      <c r="I8" s="24" t="s">
        <v>104</v>
      </c>
      <c r="J8" s="25" t="s">
        <v>17</v>
      </c>
      <c r="K8" s="24" t="s">
        <v>105</v>
      </c>
      <c r="L8" s="22" t="s">
        <v>21</v>
      </c>
      <c r="M8" s="22" t="s">
        <v>19</v>
      </c>
      <c r="N8" s="22" t="s">
        <v>20</v>
      </c>
      <c r="O8" s="22" t="s">
        <v>22</v>
      </c>
      <c r="P8" s="22" t="s">
        <v>23</v>
      </c>
      <c r="Q8" s="22" t="s">
        <v>24</v>
      </c>
      <c r="R8" s="22" t="s">
        <v>8</v>
      </c>
      <c r="S8" s="22" t="s">
        <v>22</v>
      </c>
      <c r="T8" s="22" t="s">
        <v>168</v>
      </c>
      <c r="U8" s="22" t="s">
        <v>6</v>
      </c>
      <c r="V8" s="22" t="s">
        <v>23</v>
      </c>
      <c r="W8" s="22" t="s">
        <v>1</v>
      </c>
      <c r="X8" s="22" t="s">
        <v>13</v>
      </c>
      <c r="Y8" s="22" t="s">
        <v>16</v>
      </c>
      <c r="Z8" s="22" t="s">
        <v>10</v>
      </c>
      <c r="AA8" s="22" t="s">
        <v>11</v>
      </c>
      <c r="AB8" s="21" t="s">
        <v>1</v>
      </c>
      <c r="AC8" s="107"/>
      <c r="AD8" s="15"/>
    </row>
    <row r="9" spans="1:31" ht="24" customHeight="1" x14ac:dyDescent="0.25">
      <c r="A9" s="15"/>
      <c r="B9" s="101" t="s">
        <v>64</v>
      </c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102"/>
      <c r="Y9" s="102"/>
      <c r="Z9" s="102"/>
      <c r="AA9" s="102"/>
      <c r="AB9" s="102"/>
      <c r="AC9" s="103"/>
      <c r="AD9" s="15"/>
    </row>
    <row r="10" spans="1:31" ht="24" customHeight="1" x14ac:dyDescent="0.25">
      <c r="A10" s="15"/>
      <c r="B10" s="98" t="s">
        <v>65</v>
      </c>
      <c r="C10" s="99"/>
      <c r="D10" s="99"/>
      <c r="E10" s="99"/>
      <c r="F10" s="99"/>
      <c r="G10" s="99"/>
      <c r="H10" s="99"/>
      <c r="I10" s="99"/>
      <c r="J10" s="99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99"/>
      <c r="Z10" s="99"/>
      <c r="AA10" s="99"/>
      <c r="AB10" s="99"/>
      <c r="AC10" s="100"/>
      <c r="AD10" s="15"/>
    </row>
    <row r="11" spans="1:31" ht="120" customHeight="1" x14ac:dyDescent="0.25">
      <c r="A11" s="15"/>
      <c r="B11" s="26" t="s">
        <v>108</v>
      </c>
      <c r="C11" s="27" t="s">
        <v>106</v>
      </c>
      <c r="D11" s="28"/>
      <c r="E11" s="29" t="s">
        <v>120</v>
      </c>
      <c r="F11" s="12" t="s">
        <v>94</v>
      </c>
      <c r="G11" s="30" t="s">
        <v>95</v>
      </c>
      <c r="H11" s="30">
        <f>35.8*220</f>
        <v>7875.9999999999991</v>
      </c>
      <c r="I11" s="31" t="s">
        <v>93</v>
      </c>
      <c r="J11" s="31">
        <f>H11/10</f>
        <v>787.59999999999991</v>
      </c>
      <c r="K11" s="32">
        <f>J11+H11</f>
        <v>8663.5999999999985</v>
      </c>
      <c r="L11" s="33" t="s">
        <v>120</v>
      </c>
      <c r="M11" s="34" t="s">
        <v>93</v>
      </c>
      <c r="N11" s="47">
        <v>17120</v>
      </c>
      <c r="O11" s="35" t="s">
        <v>96</v>
      </c>
      <c r="P11" s="35" t="s">
        <v>117</v>
      </c>
      <c r="Q11" s="43" t="s">
        <v>123</v>
      </c>
      <c r="R11" s="44" t="s">
        <v>93</v>
      </c>
      <c r="S11" s="35" t="s">
        <v>117</v>
      </c>
      <c r="T11" s="37" t="s">
        <v>144</v>
      </c>
      <c r="U11" s="37" t="s">
        <v>145</v>
      </c>
      <c r="V11" s="35" t="s">
        <v>117</v>
      </c>
      <c r="W11" s="33" t="s">
        <v>41</v>
      </c>
      <c r="X11" s="33" t="s">
        <v>114</v>
      </c>
      <c r="Y11" s="49" t="s">
        <v>122</v>
      </c>
      <c r="Z11" s="41" t="s">
        <v>161</v>
      </c>
      <c r="AA11" s="38" t="s">
        <v>233</v>
      </c>
      <c r="AB11" s="52" t="s">
        <v>35</v>
      </c>
      <c r="AC11" s="26" t="s">
        <v>212</v>
      </c>
      <c r="AD11" s="15"/>
    </row>
    <row r="12" spans="1:31" ht="24" customHeight="1" x14ac:dyDescent="0.25">
      <c r="A12" s="15"/>
      <c r="B12" s="98" t="s">
        <v>66</v>
      </c>
      <c r="C12" s="99"/>
      <c r="D12" s="99"/>
      <c r="E12" s="99"/>
      <c r="F12" s="99"/>
      <c r="G12" s="99"/>
      <c r="H12" s="99"/>
      <c r="I12" s="99"/>
      <c r="J12" s="99"/>
      <c r="K12" s="99"/>
      <c r="L12" s="99"/>
      <c r="M12" s="99"/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100"/>
      <c r="AD12" s="15"/>
    </row>
    <row r="13" spans="1:31" ht="180" customHeight="1" x14ac:dyDescent="0.25">
      <c r="A13" s="15"/>
      <c r="B13" s="26" t="s">
        <v>109</v>
      </c>
      <c r="C13" s="26" t="s">
        <v>107</v>
      </c>
      <c r="D13" s="28"/>
      <c r="E13" s="29" t="s">
        <v>97</v>
      </c>
      <c r="F13" s="12" t="s">
        <v>98</v>
      </c>
      <c r="G13" s="30" t="s">
        <v>156</v>
      </c>
      <c r="H13" s="30">
        <f>67.57+90.94+129.73+7.48</f>
        <v>295.72000000000003</v>
      </c>
      <c r="I13" s="31">
        <v>165</v>
      </c>
      <c r="J13" s="31">
        <f>(H13+I13-7.48)/10</f>
        <v>45.323999999999998</v>
      </c>
      <c r="K13" s="32">
        <f>J13+I13+H13</f>
        <v>506.04400000000004</v>
      </c>
      <c r="L13" s="33" t="s">
        <v>93</v>
      </c>
      <c r="M13" s="34" t="s">
        <v>93</v>
      </c>
      <c r="N13" s="47">
        <v>11180</v>
      </c>
      <c r="O13" s="35" t="s">
        <v>96</v>
      </c>
      <c r="P13" s="35" t="s">
        <v>154</v>
      </c>
      <c r="Q13" s="36" t="s">
        <v>155</v>
      </c>
      <c r="R13" s="37" t="s">
        <v>152</v>
      </c>
      <c r="S13" s="35" t="s">
        <v>157</v>
      </c>
      <c r="T13" s="37" t="s">
        <v>158</v>
      </c>
      <c r="U13" s="37" t="s">
        <v>159</v>
      </c>
      <c r="V13" s="35" t="s">
        <v>160</v>
      </c>
      <c r="W13" s="33" t="s">
        <v>41</v>
      </c>
      <c r="X13" s="33" t="s">
        <v>101</v>
      </c>
      <c r="Y13" s="49" t="s">
        <v>122</v>
      </c>
      <c r="Z13" s="41" t="s">
        <v>162</v>
      </c>
      <c r="AA13" s="38" t="s">
        <v>184</v>
      </c>
      <c r="AB13" s="52" t="s">
        <v>35</v>
      </c>
      <c r="AC13" s="26" t="s">
        <v>277</v>
      </c>
      <c r="AD13" s="15"/>
    </row>
    <row r="14" spans="1:31" ht="24" customHeight="1" x14ac:dyDescent="0.25">
      <c r="A14" s="15"/>
      <c r="B14" s="101" t="s">
        <v>56</v>
      </c>
      <c r="C14" s="102"/>
      <c r="D14" s="102"/>
      <c r="E14" s="102"/>
      <c r="F14" s="102"/>
      <c r="G14" s="102"/>
      <c r="H14" s="102"/>
      <c r="I14" s="102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2"/>
      <c r="V14" s="102"/>
      <c r="W14" s="102"/>
      <c r="X14" s="102"/>
      <c r="Y14" s="102"/>
      <c r="Z14" s="102"/>
      <c r="AA14" s="102"/>
      <c r="AB14" s="102"/>
      <c r="AC14" s="103"/>
      <c r="AD14" s="15"/>
    </row>
    <row r="15" spans="1:31" ht="24" customHeight="1" x14ac:dyDescent="0.25">
      <c r="A15" s="15"/>
      <c r="B15" s="98" t="s">
        <v>61</v>
      </c>
      <c r="C15" s="99"/>
      <c r="D15" s="99"/>
      <c r="E15" s="99"/>
      <c r="F15" s="99"/>
      <c r="G15" s="99"/>
      <c r="H15" s="99"/>
      <c r="I15" s="99"/>
      <c r="J15" s="99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100"/>
      <c r="AD15" s="15"/>
    </row>
    <row r="16" spans="1:31" ht="120" customHeight="1" x14ac:dyDescent="0.25">
      <c r="A16" s="15"/>
      <c r="B16" s="10" t="s">
        <v>191</v>
      </c>
      <c r="C16" s="14" t="s">
        <v>314</v>
      </c>
      <c r="D16" s="33"/>
      <c r="E16" s="11" t="s">
        <v>189</v>
      </c>
      <c r="F16" s="12" t="s">
        <v>82</v>
      </c>
      <c r="G16" s="30">
        <v>33.57</v>
      </c>
      <c r="H16" s="30">
        <f>G16*30</f>
        <v>1007.1</v>
      </c>
      <c r="I16" s="31">
        <v>181.8</v>
      </c>
      <c r="J16" s="31">
        <f>(H16+I16)/10</f>
        <v>118.89000000000001</v>
      </c>
      <c r="K16" s="32">
        <f>SUM(H16:J16)</f>
        <v>1307.7900000000002</v>
      </c>
      <c r="L16" s="33" t="s">
        <v>93</v>
      </c>
      <c r="M16" s="34" t="s">
        <v>93</v>
      </c>
      <c r="N16" s="47">
        <f>8280+2700+8400+690+450+1120+350+4200</f>
        <v>26190</v>
      </c>
      <c r="O16" s="38" t="s">
        <v>192</v>
      </c>
      <c r="P16" s="38" t="s">
        <v>192</v>
      </c>
      <c r="Q16" s="36" t="s">
        <v>194</v>
      </c>
      <c r="R16" s="39" t="s">
        <v>178</v>
      </c>
      <c r="S16" s="35" t="s">
        <v>177</v>
      </c>
      <c r="T16" s="37" t="s">
        <v>215</v>
      </c>
      <c r="U16" s="37"/>
      <c r="V16" s="36" t="s">
        <v>220</v>
      </c>
      <c r="W16" s="33" t="s">
        <v>41</v>
      </c>
      <c r="X16" s="33" t="s">
        <v>101</v>
      </c>
      <c r="Y16" s="65" t="s">
        <v>122</v>
      </c>
      <c r="Z16" s="41" t="s">
        <v>218</v>
      </c>
      <c r="AA16" s="40" t="s">
        <v>236</v>
      </c>
      <c r="AB16" s="52" t="s">
        <v>35</v>
      </c>
      <c r="AC16" s="12" t="s">
        <v>216</v>
      </c>
      <c r="AD16" s="15"/>
    </row>
    <row r="17" spans="1:30" ht="160.15" customHeight="1" x14ac:dyDescent="0.25">
      <c r="A17" s="15"/>
      <c r="B17" s="10" t="s">
        <v>221</v>
      </c>
      <c r="C17" s="10" t="s">
        <v>69</v>
      </c>
      <c r="D17" s="33"/>
      <c r="E17" s="11" t="s">
        <v>193</v>
      </c>
      <c r="F17" s="12" t="s">
        <v>70</v>
      </c>
      <c r="G17" s="30">
        <v>393.11</v>
      </c>
      <c r="H17" s="30">
        <f>G17*20</f>
        <v>7862.2000000000007</v>
      </c>
      <c r="I17" s="31" t="s">
        <v>93</v>
      </c>
      <c r="J17" s="31">
        <f>H17/10</f>
        <v>786.22</v>
      </c>
      <c r="K17" s="32">
        <f>SUM(H17:J17)</f>
        <v>8648.42</v>
      </c>
      <c r="L17" s="33" t="s">
        <v>93</v>
      </c>
      <c r="M17" s="34" t="s">
        <v>93</v>
      </c>
      <c r="N17" s="47">
        <f>8280+2700+8400+690+450+1120+350+4200</f>
        <v>26190</v>
      </c>
      <c r="O17" s="46" t="s">
        <v>93</v>
      </c>
      <c r="P17" s="46" t="s">
        <v>93</v>
      </c>
      <c r="Q17" s="36" t="s">
        <v>93</v>
      </c>
      <c r="R17" s="39" t="s">
        <v>93</v>
      </c>
      <c r="S17" s="35" t="s">
        <v>177</v>
      </c>
      <c r="T17" s="37" t="s">
        <v>217</v>
      </c>
      <c r="U17" s="37"/>
      <c r="V17" s="36" t="s">
        <v>220</v>
      </c>
      <c r="W17" s="33" t="s">
        <v>41</v>
      </c>
      <c r="X17" s="33" t="s">
        <v>101</v>
      </c>
      <c r="Y17" s="65" t="s">
        <v>122</v>
      </c>
      <c r="Z17" s="41" t="s">
        <v>214</v>
      </c>
      <c r="AA17" s="40" t="s">
        <v>236</v>
      </c>
      <c r="AB17" s="52" t="s">
        <v>35</v>
      </c>
      <c r="AC17" s="12" t="s">
        <v>250</v>
      </c>
      <c r="AD17" s="15"/>
    </row>
    <row r="18" spans="1:30" ht="120" customHeight="1" x14ac:dyDescent="0.25">
      <c r="A18" s="15"/>
      <c r="B18" s="10" t="s">
        <v>222</v>
      </c>
      <c r="C18" s="10" t="s">
        <v>223</v>
      </c>
      <c r="D18" s="33"/>
      <c r="E18" s="11" t="s">
        <v>224</v>
      </c>
      <c r="F18" s="12" t="s">
        <v>227</v>
      </c>
      <c r="G18" s="30">
        <v>182.49</v>
      </c>
      <c r="H18" s="30">
        <f>G18*1</f>
        <v>182.49</v>
      </c>
      <c r="I18" s="31" t="s">
        <v>93</v>
      </c>
      <c r="J18" s="31">
        <f>H18/10</f>
        <v>18.249000000000002</v>
      </c>
      <c r="K18" s="32">
        <f>SUM(H18:J18)</f>
        <v>200.739</v>
      </c>
      <c r="L18" s="33" t="s">
        <v>93</v>
      </c>
      <c r="M18" s="34" t="s">
        <v>93</v>
      </c>
      <c r="N18" s="34" t="s">
        <v>93</v>
      </c>
      <c r="O18" s="46" t="s">
        <v>93</v>
      </c>
      <c r="P18" s="46" t="s">
        <v>93</v>
      </c>
      <c r="Q18" s="36" t="s">
        <v>93</v>
      </c>
      <c r="R18" s="39" t="s">
        <v>93</v>
      </c>
      <c r="S18" s="35" t="s">
        <v>229</v>
      </c>
      <c r="T18" s="37" t="s">
        <v>230</v>
      </c>
      <c r="U18" s="37"/>
      <c r="V18" s="36" t="s">
        <v>220</v>
      </c>
      <c r="W18" s="33" t="s">
        <v>41</v>
      </c>
      <c r="X18" s="33" t="s">
        <v>101</v>
      </c>
      <c r="Y18" s="65" t="s">
        <v>214</v>
      </c>
      <c r="Z18" s="41" t="s">
        <v>229</v>
      </c>
      <c r="AA18" s="40" t="s">
        <v>236</v>
      </c>
      <c r="AB18" s="52" t="s">
        <v>35</v>
      </c>
      <c r="AC18" s="12" t="s">
        <v>228</v>
      </c>
      <c r="AD18" s="15"/>
    </row>
    <row r="19" spans="1:30" ht="120" customHeight="1" x14ac:dyDescent="0.25">
      <c r="A19" s="15"/>
      <c r="B19" s="10" t="s">
        <v>225</v>
      </c>
      <c r="C19" s="10" t="s">
        <v>226</v>
      </c>
      <c r="D19" s="33"/>
      <c r="E19" s="11" t="s">
        <v>224</v>
      </c>
      <c r="F19" s="12" t="s">
        <v>227</v>
      </c>
      <c r="G19" s="30">
        <v>215.58</v>
      </c>
      <c r="H19" s="30">
        <f>G19*1</f>
        <v>215.58</v>
      </c>
      <c r="I19" s="31" t="s">
        <v>93</v>
      </c>
      <c r="J19" s="31">
        <f>H19/10</f>
        <v>21.558</v>
      </c>
      <c r="K19" s="32">
        <f>SUM(H19:J19)</f>
        <v>237.13800000000001</v>
      </c>
      <c r="L19" s="33" t="s">
        <v>93</v>
      </c>
      <c r="M19" s="34" t="s">
        <v>93</v>
      </c>
      <c r="N19" s="34" t="s">
        <v>93</v>
      </c>
      <c r="O19" s="46" t="s">
        <v>93</v>
      </c>
      <c r="P19" s="46" t="s">
        <v>93</v>
      </c>
      <c r="Q19" s="36" t="s">
        <v>93</v>
      </c>
      <c r="R19" s="39" t="s">
        <v>93</v>
      </c>
      <c r="S19" s="35" t="s">
        <v>229</v>
      </c>
      <c r="T19" s="37" t="s">
        <v>230</v>
      </c>
      <c r="U19" s="37"/>
      <c r="V19" s="36" t="s">
        <v>220</v>
      </c>
      <c r="W19" s="33" t="s">
        <v>41</v>
      </c>
      <c r="X19" s="33" t="s">
        <v>101</v>
      </c>
      <c r="Y19" s="65" t="s">
        <v>214</v>
      </c>
      <c r="Z19" s="41" t="s">
        <v>229</v>
      </c>
      <c r="AA19" s="40" t="s">
        <v>236</v>
      </c>
      <c r="AB19" s="36" t="s">
        <v>35</v>
      </c>
      <c r="AC19" s="12" t="s">
        <v>228</v>
      </c>
      <c r="AD19" s="15"/>
    </row>
    <row r="20" spans="1:30" ht="120" customHeight="1" x14ac:dyDescent="0.25">
      <c r="A20" s="15"/>
      <c r="B20" s="53" t="s">
        <v>195</v>
      </c>
      <c r="C20" s="54" t="s">
        <v>196</v>
      </c>
      <c r="D20" s="55"/>
      <c r="E20" s="56" t="s">
        <v>197</v>
      </c>
      <c r="F20" s="57" t="s">
        <v>198</v>
      </c>
      <c r="G20" s="58" t="s">
        <v>93</v>
      </c>
      <c r="H20" s="58">
        <v>11700</v>
      </c>
      <c r="I20" s="59" t="s">
        <v>93</v>
      </c>
      <c r="J20" s="59">
        <v>1170</v>
      </c>
      <c r="K20" s="59">
        <f>H20+J20</f>
        <v>12870</v>
      </c>
      <c r="L20" s="61" t="s">
        <v>93</v>
      </c>
      <c r="M20" s="59" t="s">
        <v>93</v>
      </c>
      <c r="N20" s="59">
        <v>26190</v>
      </c>
      <c r="O20" s="60" t="s">
        <v>183</v>
      </c>
      <c r="P20" s="60" t="s">
        <v>161</v>
      </c>
      <c r="Q20" s="62" t="s">
        <v>199</v>
      </c>
      <c r="R20" s="63" t="s">
        <v>200</v>
      </c>
      <c r="S20" s="62"/>
      <c r="T20" s="61"/>
      <c r="U20" s="61"/>
      <c r="V20" s="62"/>
      <c r="W20" s="61"/>
      <c r="X20" s="61" t="s">
        <v>201</v>
      </c>
      <c r="Y20" s="62"/>
      <c r="Z20" s="62"/>
      <c r="AA20" s="62"/>
      <c r="AB20" s="62"/>
      <c r="AC20" s="64" t="s">
        <v>202</v>
      </c>
      <c r="AD20" s="15"/>
    </row>
    <row r="21" spans="1:30" ht="120" customHeight="1" x14ac:dyDescent="0.25">
      <c r="A21" s="15"/>
      <c r="B21" s="10" t="s">
        <v>99</v>
      </c>
      <c r="C21" s="14" t="s">
        <v>100</v>
      </c>
      <c r="D21" s="33"/>
      <c r="E21" s="11" t="s">
        <v>148</v>
      </c>
      <c r="F21" s="12" t="s">
        <v>74</v>
      </c>
      <c r="G21" s="30">
        <f>H21/24</f>
        <v>177.11666666666667</v>
      </c>
      <c r="H21" s="30">
        <v>4250.8</v>
      </c>
      <c r="I21" s="31">
        <v>46</v>
      </c>
      <c r="J21" s="31">
        <f>(H21+I21)/10</f>
        <v>429.68</v>
      </c>
      <c r="K21" s="32">
        <f>H21+I21+J21</f>
        <v>4726.4800000000005</v>
      </c>
      <c r="L21" s="33">
        <v>24</v>
      </c>
      <c r="M21" s="34">
        <f>450/2</f>
        <v>225</v>
      </c>
      <c r="N21" s="47">
        <f>L21*M21</f>
        <v>5400</v>
      </c>
      <c r="O21" s="38" t="s">
        <v>96</v>
      </c>
      <c r="P21" s="38" t="s">
        <v>96</v>
      </c>
      <c r="Q21" s="36" t="s">
        <v>149</v>
      </c>
      <c r="R21" s="39" t="s">
        <v>150</v>
      </c>
      <c r="S21" s="35" t="s">
        <v>157</v>
      </c>
      <c r="T21" s="37" t="s">
        <v>151</v>
      </c>
      <c r="U21" s="37" t="s">
        <v>188</v>
      </c>
      <c r="V21" s="35" t="s">
        <v>179</v>
      </c>
      <c r="W21" s="33" t="s">
        <v>41</v>
      </c>
      <c r="X21" s="33" t="s">
        <v>114</v>
      </c>
      <c r="Y21" s="35" t="s">
        <v>122</v>
      </c>
      <c r="Z21" s="41" t="s">
        <v>155</v>
      </c>
      <c r="AA21" s="40" t="s">
        <v>253</v>
      </c>
      <c r="AB21" s="52" t="s">
        <v>35</v>
      </c>
      <c r="AC21" s="12" t="s">
        <v>211</v>
      </c>
      <c r="AD21" s="15"/>
    </row>
    <row r="22" spans="1:30" ht="120" customHeight="1" x14ac:dyDescent="0.25">
      <c r="A22" s="15"/>
      <c r="B22" s="10" t="s">
        <v>303</v>
      </c>
      <c r="C22" s="10" t="s">
        <v>190</v>
      </c>
      <c r="D22" s="33"/>
      <c r="E22" s="11" t="s">
        <v>304</v>
      </c>
      <c r="F22" s="12" t="s">
        <v>82</v>
      </c>
      <c r="G22" s="30">
        <v>33.57</v>
      </c>
      <c r="H22" s="30">
        <f>G22*7</f>
        <v>234.99</v>
      </c>
      <c r="I22" s="31">
        <v>0</v>
      </c>
      <c r="J22" s="31">
        <f>(H22+I22)/10</f>
        <v>23.499000000000002</v>
      </c>
      <c r="K22" s="32">
        <f>SUM(H22:J22)</f>
        <v>258.48900000000003</v>
      </c>
      <c r="L22" s="33" t="s">
        <v>93</v>
      </c>
      <c r="M22" s="34" t="s">
        <v>93</v>
      </c>
      <c r="N22" s="47" t="s">
        <v>93</v>
      </c>
      <c r="O22" s="38" t="s">
        <v>307</v>
      </c>
      <c r="P22" s="38" t="s">
        <v>307</v>
      </c>
      <c r="Q22" s="46" t="s">
        <v>312</v>
      </c>
      <c r="R22" s="39" t="s">
        <v>313</v>
      </c>
      <c r="S22" s="35"/>
      <c r="T22" s="37"/>
      <c r="U22" s="37"/>
      <c r="V22" s="36" t="s">
        <v>220</v>
      </c>
      <c r="W22" s="33" t="s">
        <v>38</v>
      </c>
      <c r="X22" s="33"/>
      <c r="Y22" s="65"/>
      <c r="Z22" s="41"/>
      <c r="AA22" s="40"/>
      <c r="AB22" s="52" t="s">
        <v>34</v>
      </c>
      <c r="AC22" s="12" t="s">
        <v>308</v>
      </c>
      <c r="AD22" s="15"/>
    </row>
    <row r="23" spans="1:30" ht="160.15" customHeight="1" x14ac:dyDescent="0.25">
      <c r="A23" s="15"/>
      <c r="B23" s="10" t="s">
        <v>305</v>
      </c>
      <c r="C23" s="10" t="s">
        <v>69</v>
      </c>
      <c r="D23" s="33"/>
      <c r="E23" s="11" t="s">
        <v>306</v>
      </c>
      <c r="F23" s="12" t="s">
        <v>70</v>
      </c>
      <c r="G23" s="30">
        <v>393.11</v>
      </c>
      <c r="H23" s="30">
        <f>G23*9</f>
        <v>3537.9900000000002</v>
      </c>
      <c r="I23" s="31" t="s">
        <v>93</v>
      </c>
      <c r="J23" s="31">
        <f>H23/10</f>
        <v>353.79900000000004</v>
      </c>
      <c r="K23" s="32">
        <f>SUM(H23:J23)</f>
        <v>3891.7890000000002</v>
      </c>
      <c r="L23" s="33" t="s">
        <v>93</v>
      </c>
      <c r="M23" s="34" t="s">
        <v>93</v>
      </c>
      <c r="N23" s="47" t="s">
        <v>93</v>
      </c>
      <c r="O23" s="46" t="s">
        <v>93</v>
      </c>
      <c r="P23" s="46" t="s">
        <v>93</v>
      </c>
      <c r="Q23" s="36" t="s">
        <v>93</v>
      </c>
      <c r="R23" s="39" t="s">
        <v>93</v>
      </c>
      <c r="S23" s="35" t="s">
        <v>307</v>
      </c>
      <c r="T23" s="37" t="s">
        <v>310</v>
      </c>
      <c r="U23" s="37"/>
      <c r="V23" s="36" t="s">
        <v>220</v>
      </c>
      <c r="W23" s="33" t="s">
        <v>38</v>
      </c>
      <c r="X23" s="33" t="s">
        <v>101</v>
      </c>
      <c r="Y23" s="65" t="s">
        <v>93</v>
      </c>
      <c r="Z23" s="41" t="s">
        <v>309</v>
      </c>
      <c r="AA23" s="40"/>
      <c r="AB23" s="52" t="s">
        <v>34</v>
      </c>
      <c r="AC23" s="12" t="s">
        <v>311</v>
      </c>
      <c r="AD23" s="15"/>
    </row>
    <row r="24" spans="1:30" ht="24" customHeight="1" x14ac:dyDescent="0.25">
      <c r="A24" s="15"/>
      <c r="B24" s="101" t="s">
        <v>62</v>
      </c>
      <c r="C24" s="102"/>
      <c r="D24" s="102"/>
      <c r="E24" s="102"/>
      <c r="F24" s="102"/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2"/>
      <c r="W24" s="102"/>
      <c r="X24" s="102"/>
      <c r="Y24" s="102"/>
      <c r="Z24" s="102"/>
      <c r="AA24" s="102"/>
      <c r="AB24" s="102"/>
      <c r="AC24" s="103"/>
      <c r="AD24" s="15"/>
    </row>
    <row r="25" spans="1:30" ht="24" customHeight="1" x14ac:dyDescent="0.25">
      <c r="A25" s="15"/>
      <c r="B25" s="98" t="s">
        <v>63</v>
      </c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99"/>
      <c r="Z25" s="99"/>
      <c r="AA25" s="99"/>
      <c r="AB25" s="99"/>
      <c r="AC25" s="100"/>
      <c r="AD25" s="15"/>
    </row>
    <row r="26" spans="1:30" ht="120" customHeight="1" x14ac:dyDescent="0.25">
      <c r="A26" s="15"/>
      <c r="B26" s="14" t="s">
        <v>136</v>
      </c>
      <c r="C26" s="10" t="s">
        <v>71</v>
      </c>
      <c r="D26" s="33"/>
      <c r="E26" s="11" t="s">
        <v>72</v>
      </c>
      <c r="F26" s="12" t="s">
        <v>73</v>
      </c>
      <c r="G26" s="30">
        <v>98.2</v>
      </c>
      <c r="H26" s="30">
        <f>G26*34</f>
        <v>3338.8</v>
      </c>
      <c r="I26" s="31">
        <v>0</v>
      </c>
      <c r="J26" s="31">
        <f>H26/10</f>
        <v>333.88</v>
      </c>
      <c r="K26" s="32">
        <f>H26+J26</f>
        <v>3672.6800000000003</v>
      </c>
      <c r="L26" s="33">
        <v>34</v>
      </c>
      <c r="M26" s="34">
        <v>280</v>
      </c>
      <c r="N26" s="47">
        <f>M26*L26</f>
        <v>9520</v>
      </c>
      <c r="O26" s="46" t="s">
        <v>93</v>
      </c>
      <c r="P26" s="40" t="s">
        <v>93</v>
      </c>
      <c r="Q26" s="36" t="s">
        <v>93</v>
      </c>
      <c r="R26" s="39" t="s">
        <v>93</v>
      </c>
      <c r="S26" s="35" t="s">
        <v>123</v>
      </c>
      <c r="T26" s="37" t="s">
        <v>146</v>
      </c>
      <c r="U26" s="37" t="s">
        <v>93</v>
      </c>
      <c r="V26" s="36" t="s">
        <v>93</v>
      </c>
      <c r="W26" s="33" t="s">
        <v>41</v>
      </c>
      <c r="X26" s="33" t="s">
        <v>137</v>
      </c>
      <c r="Y26" s="35" t="s">
        <v>122</v>
      </c>
      <c r="Z26" s="41" t="s">
        <v>140</v>
      </c>
      <c r="AA26" s="38" t="s">
        <v>233</v>
      </c>
      <c r="AB26" s="36" t="s">
        <v>35</v>
      </c>
      <c r="AC26" s="12" t="s">
        <v>203</v>
      </c>
      <c r="AD26" s="15"/>
    </row>
    <row r="27" spans="1:30" ht="120" customHeight="1" x14ac:dyDescent="0.25">
      <c r="A27" s="15"/>
      <c r="B27" s="14" t="s">
        <v>67</v>
      </c>
      <c r="C27" s="10" t="s">
        <v>153</v>
      </c>
      <c r="D27" s="33"/>
      <c r="E27" s="11" t="s">
        <v>78</v>
      </c>
      <c r="F27" s="12" t="s">
        <v>73</v>
      </c>
      <c r="G27" s="30">
        <v>143.28100000000001</v>
      </c>
      <c r="H27" s="30">
        <f>G27*13</f>
        <v>1862.653</v>
      </c>
      <c r="I27" s="31">
        <v>0</v>
      </c>
      <c r="J27" s="31">
        <f>H27/10</f>
        <v>186.2653</v>
      </c>
      <c r="K27" s="32">
        <f>H27+J27</f>
        <v>2048.9182999999998</v>
      </c>
      <c r="L27" s="33">
        <v>13</v>
      </c>
      <c r="M27" s="34">
        <v>300</v>
      </c>
      <c r="N27" s="47">
        <f>M27*L27</f>
        <v>3900</v>
      </c>
      <c r="O27" s="46" t="s">
        <v>93</v>
      </c>
      <c r="P27" s="40" t="s">
        <v>93</v>
      </c>
      <c r="Q27" s="36" t="s">
        <v>93</v>
      </c>
      <c r="R27" s="39" t="s">
        <v>93</v>
      </c>
      <c r="S27" s="35" t="s">
        <v>123</v>
      </c>
      <c r="T27" s="37" t="s">
        <v>146</v>
      </c>
      <c r="U27" s="37" t="s">
        <v>93</v>
      </c>
      <c r="V27" s="36" t="s">
        <v>93</v>
      </c>
      <c r="W27" s="33" t="s">
        <v>41</v>
      </c>
      <c r="X27" s="33" t="s">
        <v>137</v>
      </c>
      <c r="Y27" s="35" t="s">
        <v>122</v>
      </c>
      <c r="Z27" s="41" t="s">
        <v>140</v>
      </c>
      <c r="AA27" s="40" t="s">
        <v>252</v>
      </c>
      <c r="AB27" s="36" t="s">
        <v>35</v>
      </c>
      <c r="AC27" s="12" t="s">
        <v>163</v>
      </c>
      <c r="AD27" s="15"/>
    </row>
    <row r="28" spans="1:30" ht="120" customHeight="1" x14ac:dyDescent="0.25">
      <c r="A28" s="15"/>
      <c r="B28" s="14" t="s">
        <v>281</v>
      </c>
      <c r="C28" s="10" t="s">
        <v>283</v>
      </c>
      <c r="D28" s="33"/>
      <c r="E28" s="11" t="s">
        <v>72</v>
      </c>
      <c r="F28" s="12" t="s">
        <v>290</v>
      </c>
      <c r="G28" s="30">
        <v>180.9</v>
      </c>
      <c r="H28" s="30">
        <f>G28*34</f>
        <v>6150.6</v>
      </c>
      <c r="I28" s="31">
        <v>0</v>
      </c>
      <c r="J28" s="31">
        <f>H28/10</f>
        <v>615.06000000000006</v>
      </c>
      <c r="K28" s="32">
        <f>H28+J28</f>
        <v>6765.6600000000008</v>
      </c>
      <c r="L28" s="33">
        <v>34</v>
      </c>
      <c r="M28" s="34">
        <v>280</v>
      </c>
      <c r="N28" s="47">
        <f>M28*L28</f>
        <v>9520</v>
      </c>
      <c r="O28" s="46" t="s">
        <v>93</v>
      </c>
      <c r="P28" s="40" t="s">
        <v>93</v>
      </c>
      <c r="Q28" s="36" t="s">
        <v>93</v>
      </c>
      <c r="R28" s="39" t="s">
        <v>93</v>
      </c>
      <c r="S28" s="35" t="s">
        <v>285</v>
      </c>
      <c r="T28" s="37" t="s">
        <v>289</v>
      </c>
      <c r="U28" s="37" t="s">
        <v>93</v>
      </c>
      <c r="V28" s="36" t="s">
        <v>93</v>
      </c>
      <c r="W28" s="33" t="s">
        <v>41</v>
      </c>
      <c r="X28" s="33" t="s">
        <v>114</v>
      </c>
      <c r="Y28" s="35" t="s">
        <v>287</v>
      </c>
      <c r="Z28" s="41" t="s">
        <v>287</v>
      </c>
      <c r="AA28" s="38"/>
      <c r="AB28" s="36" t="s">
        <v>35</v>
      </c>
      <c r="AC28" s="12" t="s">
        <v>288</v>
      </c>
      <c r="AD28" s="15"/>
    </row>
    <row r="29" spans="1:30" ht="120" customHeight="1" x14ac:dyDescent="0.25">
      <c r="A29" s="15"/>
      <c r="B29" s="14" t="s">
        <v>282</v>
      </c>
      <c r="C29" s="10" t="s">
        <v>284</v>
      </c>
      <c r="D29" s="33"/>
      <c r="E29" s="11" t="s">
        <v>78</v>
      </c>
      <c r="F29" s="12" t="s">
        <v>290</v>
      </c>
      <c r="G29" s="30">
        <v>262.72000000000003</v>
      </c>
      <c r="H29" s="30">
        <f>G29*13</f>
        <v>3415.3600000000006</v>
      </c>
      <c r="I29" s="31">
        <v>0</v>
      </c>
      <c r="J29" s="31">
        <f>H29/10</f>
        <v>341.53600000000006</v>
      </c>
      <c r="K29" s="32">
        <f>H29+J29</f>
        <v>3756.8960000000006</v>
      </c>
      <c r="L29" s="33">
        <v>13</v>
      </c>
      <c r="M29" s="34">
        <v>300</v>
      </c>
      <c r="N29" s="47">
        <f>M29*L29</f>
        <v>3900</v>
      </c>
      <c r="O29" s="46" t="s">
        <v>93</v>
      </c>
      <c r="P29" s="40" t="s">
        <v>93</v>
      </c>
      <c r="Q29" s="36" t="s">
        <v>93</v>
      </c>
      <c r="R29" s="39" t="s">
        <v>93</v>
      </c>
      <c r="S29" s="35" t="s">
        <v>285</v>
      </c>
      <c r="T29" s="37" t="s">
        <v>289</v>
      </c>
      <c r="U29" s="37" t="s">
        <v>93</v>
      </c>
      <c r="V29" s="36" t="s">
        <v>93</v>
      </c>
      <c r="W29" s="33" t="s">
        <v>41</v>
      </c>
      <c r="X29" s="33" t="s">
        <v>286</v>
      </c>
      <c r="Y29" s="35" t="s">
        <v>287</v>
      </c>
      <c r="Z29" s="41" t="s">
        <v>287</v>
      </c>
      <c r="AA29" s="40"/>
      <c r="AB29" s="36" t="s">
        <v>35</v>
      </c>
      <c r="AC29" s="12" t="s">
        <v>288</v>
      </c>
      <c r="AD29" s="15"/>
    </row>
    <row r="30" spans="1:30" ht="120" customHeight="1" x14ac:dyDescent="0.25">
      <c r="A30" s="15"/>
      <c r="B30" s="14" t="s">
        <v>68</v>
      </c>
      <c r="C30" s="10" t="s">
        <v>164</v>
      </c>
      <c r="D30" s="33"/>
      <c r="E30" s="11" t="s">
        <v>165</v>
      </c>
      <c r="F30" s="12" t="s">
        <v>166</v>
      </c>
      <c r="G30" s="30">
        <v>126</v>
      </c>
      <c r="H30" s="30">
        <f>G30*10</f>
        <v>1260</v>
      </c>
      <c r="I30" s="31">
        <v>250</v>
      </c>
      <c r="J30" s="31">
        <f>H30/10</f>
        <v>126</v>
      </c>
      <c r="K30" s="32">
        <f>H30+J30</f>
        <v>1386</v>
      </c>
      <c r="L30" s="33">
        <v>10</v>
      </c>
      <c r="M30" s="34">
        <v>340</v>
      </c>
      <c r="N30" s="47">
        <f>M30*L30</f>
        <v>3400</v>
      </c>
      <c r="O30" s="46" t="s">
        <v>93</v>
      </c>
      <c r="P30" s="40" t="s">
        <v>93</v>
      </c>
      <c r="Q30" s="36" t="s">
        <v>93</v>
      </c>
      <c r="R30" s="39" t="s">
        <v>93</v>
      </c>
      <c r="S30" s="35" t="s">
        <v>157</v>
      </c>
      <c r="T30" s="37" t="s">
        <v>167</v>
      </c>
      <c r="U30" s="37" t="s">
        <v>93</v>
      </c>
      <c r="V30" s="36" t="s">
        <v>93</v>
      </c>
      <c r="W30" s="33" t="s">
        <v>41</v>
      </c>
      <c r="X30" s="33" t="s">
        <v>169</v>
      </c>
      <c r="Y30" s="35" t="s">
        <v>122</v>
      </c>
      <c r="Z30" s="41" t="s">
        <v>210</v>
      </c>
      <c r="AA30" s="40" t="s">
        <v>265</v>
      </c>
      <c r="AB30" s="36" t="s">
        <v>35</v>
      </c>
      <c r="AC30" s="12" t="s">
        <v>170</v>
      </c>
      <c r="AD30" s="15"/>
    </row>
    <row r="31" spans="1:30" ht="24" customHeight="1" x14ac:dyDescent="0.25">
      <c r="A31" s="15"/>
      <c r="B31" s="101" t="s">
        <v>75</v>
      </c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102"/>
      <c r="Y31" s="102"/>
      <c r="Z31" s="102"/>
      <c r="AA31" s="102"/>
      <c r="AB31" s="102"/>
      <c r="AC31" s="103"/>
      <c r="AD31" s="15"/>
    </row>
    <row r="32" spans="1:30" ht="24" customHeight="1" x14ac:dyDescent="0.25">
      <c r="A32" s="15"/>
      <c r="B32" s="98" t="s">
        <v>76</v>
      </c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100"/>
      <c r="AD32" s="15"/>
    </row>
    <row r="33" spans="1:30" ht="259.89999999999998" customHeight="1" x14ac:dyDescent="0.25">
      <c r="A33" s="15"/>
      <c r="B33" s="14" t="s">
        <v>77</v>
      </c>
      <c r="C33" s="10" t="s">
        <v>135</v>
      </c>
      <c r="D33" s="33" t="s">
        <v>315</v>
      </c>
      <c r="E33" s="11" t="s">
        <v>81</v>
      </c>
      <c r="F33" s="12" t="s">
        <v>79</v>
      </c>
      <c r="G33" s="30" t="s">
        <v>182</v>
      </c>
      <c r="H33" s="30">
        <v>12148.1818</v>
      </c>
      <c r="I33" s="31">
        <v>0</v>
      </c>
      <c r="J33" s="31">
        <f>H33/10</f>
        <v>1214.81818</v>
      </c>
      <c r="K33" s="32">
        <f>H33+J33</f>
        <v>13362.999980000001</v>
      </c>
      <c r="L33" s="33">
        <v>13</v>
      </c>
      <c r="M33" s="34">
        <v>950</v>
      </c>
      <c r="N33" s="47">
        <f>M33*L33</f>
        <v>12350</v>
      </c>
      <c r="O33" s="38" t="s">
        <v>160</v>
      </c>
      <c r="P33" s="48" t="s">
        <v>179</v>
      </c>
      <c r="Q33" s="36" t="s">
        <v>180</v>
      </c>
      <c r="R33" s="39" t="s">
        <v>181</v>
      </c>
      <c r="S33" s="35" t="s">
        <v>183</v>
      </c>
      <c r="T33" s="37" t="s">
        <v>185</v>
      </c>
      <c r="U33" s="37" t="s">
        <v>186</v>
      </c>
      <c r="V33" s="35" t="s">
        <v>183</v>
      </c>
      <c r="W33" s="33" t="s">
        <v>41</v>
      </c>
      <c r="X33" s="33" t="s">
        <v>138</v>
      </c>
      <c r="Y33" s="35" t="s">
        <v>122</v>
      </c>
      <c r="Z33" s="41" t="s">
        <v>139</v>
      </c>
      <c r="AA33" s="73" t="s">
        <v>274</v>
      </c>
      <c r="AB33" s="36" t="s">
        <v>35</v>
      </c>
      <c r="AC33" s="12" t="s">
        <v>187</v>
      </c>
      <c r="AD33" s="15"/>
    </row>
    <row r="34" spans="1:30" ht="24" customHeight="1" x14ac:dyDescent="0.25">
      <c r="A34" s="15"/>
      <c r="B34" s="101" t="s">
        <v>90</v>
      </c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102"/>
      <c r="Y34" s="102"/>
      <c r="Z34" s="102"/>
      <c r="AA34" s="102"/>
      <c r="AB34" s="102"/>
      <c r="AC34" s="103"/>
      <c r="AD34" s="15"/>
    </row>
    <row r="35" spans="1:30" ht="24" customHeight="1" x14ac:dyDescent="0.25">
      <c r="A35" s="15"/>
      <c r="B35" s="98" t="s">
        <v>91</v>
      </c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100"/>
      <c r="AD35" s="15"/>
    </row>
    <row r="36" spans="1:30" ht="120" customHeight="1" x14ac:dyDescent="0.25">
      <c r="A36" s="15"/>
      <c r="B36" s="14" t="s">
        <v>110</v>
      </c>
      <c r="C36" s="10" t="s">
        <v>131</v>
      </c>
      <c r="D36" s="33"/>
      <c r="E36" s="11" t="s">
        <v>78</v>
      </c>
      <c r="F36" s="12" t="s">
        <v>82</v>
      </c>
      <c r="G36" s="30">
        <v>171.72</v>
      </c>
      <c r="H36" s="30">
        <f>G36*13</f>
        <v>2232.36</v>
      </c>
      <c r="I36" s="31" t="s">
        <v>93</v>
      </c>
      <c r="J36" s="31">
        <f>H36/10</f>
        <v>223.23600000000002</v>
      </c>
      <c r="K36" s="32">
        <f>H36+J36</f>
        <v>2455.596</v>
      </c>
      <c r="L36" s="33">
        <v>13</v>
      </c>
      <c r="M36" s="34">
        <v>300</v>
      </c>
      <c r="N36" s="47">
        <f>M36*L36</f>
        <v>3900</v>
      </c>
      <c r="O36" s="38" t="s">
        <v>117</v>
      </c>
      <c r="P36" s="38" t="s">
        <v>117</v>
      </c>
      <c r="Q36" s="36" t="s">
        <v>140</v>
      </c>
      <c r="R36" s="39" t="s">
        <v>141</v>
      </c>
      <c r="S36" s="36" t="s">
        <v>142</v>
      </c>
      <c r="T36" s="37" t="s">
        <v>143</v>
      </c>
      <c r="U36" s="37"/>
      <c r="V36" s="36" t="s">
        <v>220</v>
      </c>
      <c r="W36" s="33" t="s">
        <v>41</v>
      </c>
      <c r="X36" s="33" t="s">
        <v>114</v>
      </c>
      <c r="Y36" s="35" t="s">
        <v>117</v>
      </c>
      <c r="Z36" s="41" t="s">
        <v>139</v>
      </c>
      <c r="AA36" s="40" t="s">
        <v>266</v>
      </c>
      <c r="AB36" s="52" t="s">
        <v>35</v>
      </c>
      <c r="AC36" s="12" t="s">
        <v>241</v>
      </c>
      <c r="AD36" s="15"/>
    </row>
    <row r="37" spans="1:30" ht="24" customHeight="1" x14ac:dyDescent="0.25">
      <c r="A37" s="15"/>
      <c r="B37" s="98" t="s">
        <v>115</v>
      </c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100"/>
      <c r="AD37" s="15"/>
    </row>
    <row r="38" spans="1:30" ht="120" customHeight="1" x14ac:dyDescent="0.25">
      <c r="A38" s="15"/>
      <c r="B38" s="45" t="s">
        <v>116</v>
      </c>
      <c r="C38" s="10" t="s">
        <v>121</v>
      </c>
      <c r="D38" s="33"/>
      <c r="E38" s="11" t="s">
        <v>78</v>
      </c>
      <c r="F38" s="12" t="s">
        <v>82</v>
      </c>
      <c r="G38" s="30">
        <v>159.51</v>
      </c>
      <c r="H38" s="30">
        <f>G38*13</f>
        <v>2073.63</v>
      </c>
      <c r="I38" s="31" t="s">
        <v>93</v>
      </c>
      <c r="J38" s="31">
        <f>H38/10</f>
        <v>207.363</v>
      </c>
      <c r="K38" s="32">
        <f>J38+H38</f>
        <v>2280.9929999999999</v>
      </c>
      <c r="L38" s="33">
        <v>13</v>
      </c>
      <c r="M38" s="34">
        <v>200</v>
      </c>
      <c r="N38" s="47">
        <f>M38*L38</f>
        <v>2600</v>
      </c>
      <c r="O38" s="38" t="s">
        <v>117</v>
      </c>
      <c r="P38" s="38" t="s">
        <v>117</v>
      </c>
      <c r="Q38" s="36" t="s">
        <v>140</v>
      </c>
      <c r="R38" s="39" t="s">
        <v>141</v>
      </c>
      <c r="S38" s="36" t="s">
        <v>142</v>
      </c>
      <c r="T38" s="37" t="s">
        <v>143</v>
      </c>
      <c r="U38" s="37"/>
      <c r="V38" s="36" t="s">
        <v>220</v>
      </c>
      <c r="W38" s="33" t="s">
        <v>41</v>
      </c>
      <c r="X38" s="33" t="s">
        <v>147</v>
      </c>
      <c r="Y38" s="35" t="s">
        <v>117</v>
      </c>
      <c r="Z38" s="41" t="s">
        <v>139</v>
      </c>
      <c r="AA38" s="40" t="s">
        <v>266</v>
      </c>
      <c r="AB38" s="52" t="s">
        <v>35</v>
      </c>
      <c r="AC38" s="12" t="s">
        <v>242</v>
      </c>
      <c r="AD38" s="15"/>
    </row>
    <row r="39" spans="1:30" ht="24" customHeight="1" x14ac:dyDescent="0.25">
      <c r="A39" s="15"/>
      <c r="B39" s="74" t="s">
        <v>262</v>
      </c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6"/>
      <c r="AD39" s="15"/>
    </row>
    <row r="40" spans="1:30" ht="120" customHeight="1" x14ac:dyDescent="0.25">
      <c r="A40" s="15"/>
      <c r="B40" s="45" t="s">
        <v>261</v>
      </c>
      <c r="C40" s="14" t="s">
        <v>291</v>
      </c>
      <c r="D40" s="33"/>
      <c r="E40" s="11" t="s">
        <v>78</v>
      </c>
      <c r="F40" s="12" t="s">
        <v>82</v>
      </c>
      <c r="G40" s="30">
        <v>115.82</v>
      </c>
      <c r="H40" s="30">
        <f>G40*13</f>
        <v>1505.6599999999999</v>
      </c>
      <c r="I40" s="31" t="s">
        <v>93</v>
      </c>
      <c r="J40" s="31">
        <f>H40/10</f>
        <v>150.56599999999997</v>
      </c>
      <c r="K40" s="32">
        <f>SUM(H40:J40)</f>
        <v>1656.2259999999999</v>
      </c>
      <c r="L40" s="33">
        <v>13</v>
      </c>
      <c r="M40" s="34">
        <v>437.69230769199999</v>
      </c>
      <c r="N40" s="47">
        <f>M40*L40</f>
        <v>5689.999999996</v>
      </c>
      <c r="O40" s="38" t="s">
        <v>194</v>
      </c>
      <c r="P40" s="38" t="s">
        <v>194</v>
      </c>
      <c r="Q40" s="36" t="s">
        <v>292</v>
      </c>
      <c r="R40" s="39" t="s">
        <v>276</v>
      </c>
      <c r="S40" s="36" t="s">
        <v>299</v>
      </c>
      <c r="T40" s="37" t="s">
        <v>301</v>
      </c>
      <c r="U40" s="37"/>
      <c r="V40" s="36" t="s">
        <v>220</v>
      </c>
      <c r="W40" s="33" t="s">
        <v>41</v>
      </c>
      <c r="X40" s="33" t="s">
        <v>302</v>
      </c>
      <c r="Y40" s="35" t="s">
        <v>287</v>
      </c>
      <c r="Z40" s="41" t="s">
        <v>139</v>
      </c>
      <c r="AA40" s="40"/>
      <c r="AB40" s="52" t="s">
        <v>35</v>
      </c>
      <c r="AC40" s="12" t="s">
        <v>298</v>
      </c>
      <c r="AD40" s="15"/>
    </row>
    <row r="41" spans="1:30" ht="24" customHeight="1" x14ac:dyDescent="0.25">
      <c r="A41" s="15"/>
      <c r="B41" s="74" t="s">
        <v>278</v>
      </c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6"/>
      <c r="AD41" s="15"/>
    </row>
    <row r="42" spans="1:30" ht="120" customHeight="1" x14ac:dyDescent="0.25">
      <c r="A42" s="15"/>
      <c r="B42" s="45" t="s">
        <v>279</v>
      </c>
      <c r="C42" s="14" t="s">
        <v>280</v>
      </c>
      <c r="D42" s="33"/>
      <c r="E42" s="11" t="s">
        <v>293</v>
      </c>
      <c r="F42" s="12" t="s">
        <v>82</v>
      </c>
      <c r="G42" s="30">
        <v>34.51</v>
      </c>
      <c r="H42" s="30">
        <f>G42*5</f>
        <v>172.54999999999998</v>
      </c>
      <c r="I42" s="31" t="s">
        <v>93</v>
      </c>
      <c r="J42" s="31">
        <f>H42/10</f>
        <v>17.254999999999999</v>
      </c>
      <c r="K42" s="32">
        <f>H42+J42</f>
        <v>189.80499999999998</v>
      </c>
      <c r="L42" s="33">
        <v>5</v>
      </c>
      <c r="M42" s="34">
        <v>144</v>
      </c>
      <c r="N42" s="47">
        <f>M42*L42</f>
        <v>720</v>
      </c>
      <c r="O42" s="38" t="s">
        <v>299</v>
      </c>
      <c r="P42" s="38" t="s">
        <v>299</v>
      </c>
      <c r="Q42" s="36" t="s">
        <v>300</v>
      </c>
      <c r="R42" s="39" t="s">
        <v>276</v>
      </c>
      <c r="S42" s="36" t="s">
        <v>299</v>
      </c>
      <c r="T42" s="37" t="s">
        <v>301</v>
      </c>
      <c r="U42" s="37"/>
      <c r="V42" s="36" t="s">
        <v>220</v>
      </c>
      <c r="W42" s="33" t="s">
        <v>41</v>
      </c>
      <c r="X42" s="33" t="s">
        <v>101</v>
      </c>
      <c r="Y42" s="35" t="s">
        <v>287</v>
      </c>
      <c r="Z42" s="41" t="s">
        <v>139</v>
      </c>
      <c r="AA42" s="40"/>
      <c r="AB42" s="52" t="s">
        <v>35</v>
      </c>
      <c r="AC42" s="12"/>
      <c r="AD42" s="15"/>
    </row>
    <row r="43" spans="1:30" ht="24" customHeight="1" x14ac:dyDescent="0.25">
      <c r="A43" s="15"/>
      <c r="B43" s="74" t="s">
        <v>260</v>
      </c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6"/>
      <c r="AD43" s="15"/>
    </row>
    <row r="44" spans="1:30" ht="120" customHeight="1" x14ac:dyDescent="0.25">
      <c r="A44" s="15"/>
      <c r="B44" s="45" t="s">
        <v>254</v>
      </c>
      <c r="C44" s="14" t="s">
        <v>255</v>
      </c>
      <c r="D44" s="33"/>
      <c r="E44" s="11" t="s">
        <v>78</v>
      </c>
      <c r="F44" s="12" t="s">
        <v>256</v>
      </c>
      <c r="G44" s="30">
        <v>447.30769230700002</v>
      </c>
      <c r="H44" s="30">
        <f>G44*13</f>
        <v>5814.9999999910005</v>
      </c>
      <c r="I44" s="31" t="s">
        <v>93</v>
      </c>
      <c r="J44" s="31">
        <f>H44/10</f>
        <v>581.49999999910005</v>
      </c>
      <c r="K44" s="32">
        <f>J44+H44</f>
        <v>6396.4999999901011</v>
      </c>
      <c r="L44" s="33">
        <v>13</v>
      </c>
      <c r="M44" s="34">
        <v>400</v>
      </c>
      <c r="N44" s="47">
        <f>M44*L44</f>
        <v>5200</v>
      </c>
      <c r="O44" s="38" t="s">
        <v>155</v>
      </c>
      <c r="P44" s="38" t="s">
        <v>155</v>
      </c>
      <c r="Q44" s="36" t="s">
        <v>257</v>
      </c>
      <c r="R44" s="39" t="s">
        <v>258</v>
      </c>
      <c r="S44" s="36" t="s">
        <v>296</v>
      </c>
      <c r="T44" s="37" t="s">
        <v>297</v>
      </c>
      <c r="U44" s="37"/>
      <c r="V44" s="36"/>
      <c r="W44" s="33" t="s">
        <v>41</v>
      </c>
      <c r="X44" s="33" t="s">
        <v>101</v>
      </c>
      <c r="Y44" s="35" t="s">
        <v>287</v>
      </c>
      <c r="Z44" s="41" t="s">
        <v>139</v>
      </c>
      <c r="AA44" s="40"/>
      <c r="AB44" s="52" t="s">
        <v>35</v>
      </c>
      <c r="AC44" s="12" t="s">
        <v>264</v>
      </c>
      <c r="AD44" s="15"/>
    </row>
    <row r="45" spans="1:30" ht="24" customHeight="1" x14ac:dyDescent="0.25">
      <c r="A45" s="15"/>
      <c r="B45" s="98" t="s">
        <v>260</v>
      </c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100"/>
      <c r="AD45" s="15"/>
    </row>
    <row r="46" spans="1:30" ht="120" customHeight="1" x14ac:dyDescent="0.25">
      <c r="A46" s="15"/>
      <c r="B46" s="78" t="s">
        <v>294</v>
      </c>
      <c r="C46" s="78" t="s">
        <v>255</v>
      </c>
      <c r="D46" s="79"/>
      <c r="E46" s="80" t="s">
        <v>78</v>
      </c>
      <c r="F46" s="81" t="s">
        <v>259</v>
      </c>
      <c r="G46" s="82">
        <v>654.54545454544996</v>
      </c>
      <c r="H46" s="82">
        <f>G46*13</f>
        <v>8509.0909090908499</v>
      </c>
      <c r="I46" s="77" t="s">
        <v>93</v>
      </c>
      <c r="J46" s="77">
        <f>H46/10</f>
        <v>850.90909090908497</v>
      </c>
      <c r="K46" s="77">
        <f>SUM(H46:J46)</f>
        <v>9359.9999999999345</v>
      </c>
      <c r="L46" s="79">
        <v>13</v>
      </c>
      <c r="M46" s="77">
        <v>400</v>
      </c>
      <c r="N46" s="77">
        <f>M46*L46</f>
        <v>5200</v>
      </c>
      <c r="O46" s="83" t="s">
        <v>155</v>
      </c>
      <c r="P46" s="83" t="s">
        <v>155</v>
      </c>
      <c r="Q46" s="84" t="s">
        <v>257</v>
      </c>
      <c r="R46" s="85" t="s">
        <v>275</v>
      </c>
      <c r="S46" s="84"/>
      <c r="T46" s="79"/>
      <c r="U46" s="79"/>
      <c r="V46" s="84"/>
      <c r="W46" s="79"/>
      <c r="X46" s="79" t="s">
        <v>101</v>
      </c>
      <c r="Y46" s="84" t="s">
        <v>263</v>
      </c>
      <c r="Z46" s="84"/>
      <c r="AA46" s="83"/>
      <c r="AB46" s="83"/>
      <c r="AC46" s="81" t="s">
        <v>295</v>
      </c>
      <c r="AD46" s="15"/>
    </row>
    <row r="47" spans="1:30" ht="24" customHeight="1" x14ac:dyDescent="0.25">
      <c r="A47" s="15"/>
      <c r="B47" s="101" t="s">
        <v>80</v>
      </c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2"/>
      <c r="W47" s="102"/>
      <c r="X47" s="102"/>
      <c r="Y47" s="102"/>
      <c r="Z47" s="102"/>
      <c r="AA47" s="102"/>
      <c r="AB47" s="102"/>
      <c r="AC47" s="103"/>
      <c r="AD47" s="15"/>
    </row>
    <row r="48" spans="1:30" ht="24" customHeight="1" x14ac:dyDescent="0.25">
      <c r="A48" s="15"/>
      <c r="B48" s="98" t="s">
        <v>83</v>
      </c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100"/>
      <c r="AD48" s="15"/>
    </row>
    <row r="49" spans="1:30" ht="120" customHeight="1" x14ac:dyDescent="0.25">
      <c r="A49" s="15"/>
      <c r="B49" s="86" t="s">
        <v>111</v>
      </c>
      <c r="C49" s="87" t="s">
        <v>119</v>
      </c>
      <c r="D49" s="88"/>
      <c r="E49" s="89" t="s">
        <v>81</v>
      </c>
      <c r="F49" s="90" t="s">
        <v>82</v>
      </c>
      <c r="G49" s="91">
        <v>4.42</v>
      </c>
      <c r="H49" s="91">
        <f>G49*17</f>
        <v>75.14</v>
      </c>
      <c r="I49" s="92" t="s">
        <v>93</v>
      </c>
      <c r="J49" s="92">
        <f>H49/10</f>
        <v>7.5140000000000002</v>
      </c>
      <c r="K49" s="93">
        <f>H49+J49</f>
        <v>82.653999999999996</v>
      </c>
      <c r="L49" s="88"/>
      <c r="M49" s="77"/>
      <c r="N49" s="77"/>
      <c r="O49" s="94" t="s">
        <v>117</v>
      </c>
      <c r="P49" s="94" t="s">
        <v>117</v>
      </c>
      <c r="Q49" s="95"/>
      <c r="R49" s="96"/>
      <c r="S49" s="95"/>
      <c r="T49" s="88"/>
      <c r="U49" s="97"/>
      <c r="V49" s="95"/>
      <c r="W49" s="88"/>
      <c r="X49" s="88"/>
      <c r="Y49" s="95"/>
      <c r="Z49" s="95"/>
      <c r="AA49" s="95"/>
      <c r="AB49" s="95"/>
      <c r="AC49" s="90" t="s">
        <v>133</v>
      </c>
      <c r="AD49" s="15"/>
    </row>
    <row r="50" spans="1:30" ht="120" customHeight="1" x14ac:dyDescent="0.25">
      <c r="A50" s="15"/>
      <c r="B50" s="86" t="s">
        <v>111</v>
      </c>
      <c r="C50" s="87" t="s">
        <v>134</v>
      </c>
      <c r="D50" s="88"/>
      <c r="E50" s="89" t="s">
        <v>78</v>
      </c>
      <c r="F50" s="90" t="s">
        <v>118</v>
      </c>
      <c r="G50" s="91">
        <v>88.384</v>
      </c>
      <c r="H50" s="91">
        <v>1149</v>
      </c>
      <c r="I50" s="92" t="s">
        <v>93</v>
      </c>
      <c r="J50" s="92">
        <f>H50/10</f>
        <v>114.9</v>
      </c>
      <c r="K50" s="93">
        <f>J50+H50</f>
        <v>1263.9000000000001</v>
      </c>
      <c r="L50" s="88"/>
      <c r="M50" s="77"/>
      <c r="N50" s="77"/>
      <c r="O50" s="94" t="s">
        <v>117</v>
      </c>
      <c r="P50" s="94" t="s">
        <v>123</v>
      </c>
      <c r="Q50" s="95"/>
      <c r="R50" s="96"/>
      <c r="S50" s="95"/>
      <c r="T50" s="88"/>
      <c r="U50" s="97"/>
      <c r="V50" s="95"/>
      <c r="W50" s="88"/>
      <c r="X50" s="88"/>
      <c r="Y50" s="95"/>
      <c r="Z50" s="95"/>
      <c r="AA50" s="95"/>
      <c r="AB50" s="95"/>
      <c r="AC50" s="90" t="s">
        <v>132</v>
      </c>
      <c r="AD50" s="15"/>
    </row>
    <row r="51" spans="1:30" ht="24" customHeight="1" x14ac:dyDescent="0.25">
      <c r="A51" s="15"/>
      <c r="B51" s="98" t="s">
        <v>84</v>
      </c>
      <c r="C51" s="99"/>
      <c r="D51" s="99"/>
      <c r="E51" s="99"/>
      <c r="F51" s="99"/>
      <c r="G51" s="99"/>
      <c r="H51" s="99"/>
      <c r="I51" s="99"/>
      <c r="J51" s="99"/>
      <c r="K51" s="99"/>
      <c r="L51" s="99"/>
      <c r="M51" s="99"/>
      <c r="N51" s="99"/>
      <c r="O51" s="99"/>
      <c r="P51" s="99"/>
      <c r="Q51" s="99"/>
      <c r="R51" s="99"/>
      <c r="S51" s="99"/>
      <c r="T51" s="99"/>
      <c r="U51" s="99"/>
      <c r="V51" s="99"/>
      <c r="W51" s="99"/>
      <c r="X51" s="99"/>
      <c r="Y51" s="99"/>
      <c r="Z51" s="99"/>
      <c r="AA51" s="99"/>
      <c r="AB51" s="99"/>
      <c r="AC51" s="100"/>
      <c r="AD51" s="15"/>
    </row>
    <row r="52" spans="1:30" ht="120" customHeight="1" x14ac:dyDescent="0.25">
      <c r="A52" s="15"/>
      <c r="B52" s="14" t="s">
        <v>272</v>
      </c>
      <c r="C52" s="10" t="s">
        <v>85</v>
      </c>
      <c r="D52" s="33"/>
      <c r="E52" s="11"/>
      <c r="F52" s="12"/>
      <c r="G52" s="30"/>
      <c r="H52" s="30"/>
      <c r="I52" s="31"/>
      <c r="J52" s="31"/>
      <c r="K52" s="32"/>
      <c r="L52" s="33"/>
      <c r="M52" s="34"/>
      <c r="N52" s="34"/>
      <c r="O52" s="40"/>
      <c r="P52" s="40"/>
      <c r="Q52" s="36"/>
      <c r="R52" s="39"/>
      <c r="S52" s="36"/>
      <c r="T52" s="33"/>
      <c r="U52" s="37"/>
      <c r="V52" s="36" t="s">
        <v>220</v>
      </c>
      <c r="W52" s="33" t="s">
        <v>38</v>
      </c>
      <c r="X52" s="33"/>
      <c r="Y52" s="36"/>
      <c r="Z52" s="36"/>
      <c r="AA52" s="36"/>
      <c r="AB52" s="36" t="s">
        <v>35</v>
      </c>
      <c r="AC52" s="12" t="s">
        <v>235</v>
      </c>
      <c r="AD52" s="15"/>
    </row>
    <row r="53" spans="1:30" ht="120" customHeight="1" x14ac:dyDescent="0.25">
      <c r="A53" s="15"/>
      <c r="B53" s="14" t="s">
        <v>271</v>
      </c>
      <c r="C53" s="10" t="s">
        <v>88</v>
      </c>
      <c r="D53" s="33"/>
      <c r="E53" s="11"/>
      <c r="F53" s="12"/>
      <c r="G53" s="30"/>
      <c r="H53" s="30"/>
      <c r="I53" s="31"/>
      <c r="J53" s="31"/>
      <c r="K53" s="32"/>
      <c r="L53" s="33"/>
      <c r="M53" s="34"/>
      <c r="N53" s="34"/>
      <c r="O53" s="40"/>
      <c r="P53" s="40"/>
      <c r="Q53" s="36"/>
      <c r="R53" s="39"/>
      <c r="S53" s="36"/>
      <c r="T53" s="33"/>
      <c r="U53" s="37"/>
      <c r="V53" s="36" t="s">
        <v>220</v>
      </c>
      <c r="W53" s="33" t="s">
        <v>38</v>
      </c>
      <c r="X53" s="33"/>
      <c r="Y53" s="36"/>
      <c r="Z53" s="36"/>
      <c r="AA53" s="36"/>
      <c r="AB53" s="36" t="s">
        <v>35</v>
      </c>
      <c r="AC53" s="12" t="s">
        <v>235</v>
      </c>
      <c r="AD53" s="15"/>
    </row>
    <row r="54" spans="1:30" ht="120" customHeight="1" x14ac:dyDescent="0.25">
      <c r="A54" s="15"/>
      <c r="B54" s="14" t="s">
        <v>269</v>
      </c>
      <c r="C54" s="10" t="s">
        <v>89</v>
      </c>
      <c r="D54" s="33"/>
      <c r="E54" s="11"/>
      <c r="F54" s="12"/>
      <c r="G54" s="30"/>
      <c r="H54" s="30"/>
      <c r="I54" s="31"/>
      <c r="J54" s="31"/>
      <c r="K54" s="32"/>
      <c r="L54" s="33"/>
      <c r="M54" s="34"/>
      <c r="N54" s="34"/>
      <c r="O54" s="40"/>
      <c r="P54" s="40"/>
      <c r="Q54" s="36"/>
      <c r="R54" s="39"/>
      <c r="S54" s="36"/>
      <c r="T54" s="33"/>
      <c r="U54" s="37"/>
      <c r="V54" s="36" t="s">
        <v>220</v>
      </c>
      <c r="W54" s="33" t="s">
        <v>38</v>
      </c>
      <c r="X54" s="33"/>
      <c r="Y54" s="36"/>
      <c r="Z54" s="36"/>
      <c r="AA54" s="36"/>
      <c r="AB54" s="36" t="s">
        <v>35</v>
      </c>
      <c r="AC54" s="12" t="s">
        <v>235</v>
      </c>
      <c r="AD54" s="15"/>
    </row>
    <row r="55" spans="1:30" ht="120" customHeight="1" x14ac:dyDescent="0.25">
      <c r="A55" s="15"/>
      <c r="B55" s="14" t="s">
        <v>270</v>
      </c>
      <c r="C55" s="10" t="s">
        <v>234</v>
      </c>
      <c r="D55" s="33"/>
      <c r="E55" s="11"/>
      <c r="F55" s="12"/>
      <c r="G55" s="30"/>
      <c r="H55" s="30"/>
      <c r="I55" s="31"/>
      <c r="J55" s="31"/>
      <c r="K55" s="32"/>
      <c r="L55" s="33"/>
      <c r="M55" s="34"/>
      <c r="N55" s="34"/>
      <c r="O55" s="40"/>
      <c r="P55" s="40"/>
      <c r="Q55" s="36"/>
      <c r="R55" s="39"/>
      <c r="S55" s="36"/>
      <c r="T55" s="33"/>
      <c r="U55" s="37"/>
      <c r="V55" s="36" t="s">
        <v>220</v>
      </c>
      <c r="W55" s="33" t="s">
        <v>38</v>
      </c>
      <c r="X55" s="33"/>
      <c r="Y55" s="36"/>
      <c r="Z55" s="36"/>
      <c r="AA55" s="36"/>
      <c r="AB55" s="36" t="s">
        <v>35</v>
      </c>
      <c r="AC55" s="12" t="s">
        <v>235</v>
      </c>
      <c r="AD55" s="15"/>
    </row>
    <row r="56" spans="1:30" ht="24" customHeight="1" x14ac:dyDescent="0.25">
      <c r="A56" s="15"/>
      <c r="B56" s="98" t="s">
        <v>86</v>
      </c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99"/>
      <c r="Z56" s="99"/>
      <c r="AA56" s="99"/>
      <c r="AB56" s="99"/>
      <c r="AC56" s="100"/>
      <c r="AD56" s="15"/>
    </row>
    <row r="57" spans="1:30" ht="120" customHeight="1" x14ac:dyDescent="0.25">
      <c r="A57" s="15"/>
      <c r="B57" s="14" t="s">
        <v>267</v>
      </c>
      <c r="C57" s="10" t="s">
        <v>88</v>
      </c>
      <c r="D57" s="33"/>
      <c r="E57" s="11"/>
      <c r="F57" s="12"/>
      <c r="G57" s="30"/>
      <c r="H57" s="30"/>
      <c r="I57" s="31"/>
      <c r="J57" s="31"/>
      <c r="K57" s="32"/>
      <c r="L57" s="33"/>
      <c r="M57" s="34"/>
      <c r="N57" s="34"/>
      <c r="O57" s="40"/>
      <c r="P57" s="40"/>
      <c r="Q57" s="36"/>
      <c r="R57" s="39"/>
      <c r="S57" s="36"/>
      <c r="T57" s="33"/>
      <c r="U57" s="37"/>
      <c r="V57" s="36" t="s">
        <v>220</v>
      </c>
      <c r="W57" s="33" t="s">
        <v>38</v>
      </c>
      <c r="X57" s="33"/>
      <c r="Y57" s="36"/>
      <c r="Z57" s="36"/>
      <c r="AA57" s="36"/>
      <c r="AB57" s="36" t="s">
        <v>35</v>
      </c>
      <c r="AC57" s="12" t="s">
        <v>235</v>
      </c>
      <c r="AD57" s="15"/>
    </row>
    <row r="58" spans="1:30" ht="120" customHeight="1" x14ac:dyDescent="0.25">
      <c r="A58" s="15"/>
      <c r="B58" s="14" t="s">
        <v>87</v>
      </c>
      <c r="C58" s="10" t="s">
        <v>85</v>
      </c>
      <c r="D58" s="33"/>
      <c r="E58" s="11"/>
      <c r="F58" s="12"/>
      <c r="G58" s="30"/>
      <c r="H58" s="30"/>
      <c r="I58" s="31"/>
      <c r="J58" s="31"/>
      <c r="K58" s="32"/>
      <c r="L58" s="33"/>
      <c r="M58" s="34"/>
      <c r="N58" s="34"/>
      <c r="O58" s="40"/>
      <c r="P58" s="40"/>
      <c r="Q58" s="36"/>
      <c r="R58" s="39"/>
      <c r="S58" s="36"/>
      <c r="T58" s="33"/>
      <c r="U58" s="37"/>
      <c r="V58" s="36" t="s">
        <v>220</v>
      </c>
      <c r="W58" s="33" t="s">
        <v>38</v>
      </c>
      <c r="X58" s="33"/>
      <c r="Y58" s="36"/>
      <c r="Z58" s="36"/>
      <c r="AA58" s="36"/>
      <c r="AB58" s="36" t="s">
        <v>35</v>
      </c>
      <c r="AC58" s="12" t="s">
        <v>235</v>
      </c>
      <c r="AD58" s="15"/>
    </row>
    <row r="59" spans="1:30" ht="120" customHeight="1" x14ac:dyDescent="0.25">
      <c r="A59" s="15"/>
      <c r="B59" s="14" t="s">
        <v>268</v>
      </c>
      <c r="C59" s="10" t="s">
        <v>89</v>
      </c>
      <c r="D59" s="33"/>
      <c r="E59" s="11"/>
      <c r="F59" s="12"/>
      <c r="G59" s="30"/>
      <c r="H59" s="30"/>
      <c r="I59" s="31"/>
      <c r="J59" s="31"/>
      <c r="K59" s="32"/>
      <c r="L59" s="33"/>
      <c r="M59" s="34"/>
      <c r="N59" s="34"/>
      <c r="O59" s="40"/>
      <c r="P59" s="40"/>
      <c r="Q59" s="36"/>
      <c r="R59" s="39"/>
      <c r="S59" s="36"/>
      <c r="T59" s="33"/>
      <c r="U59" s="37"/>
      <c r="V59" s="36" t="s">
        <v>220</v>
      </c>
      <c r="W59" s="33" t="s">
        <v>38</v>
      </c>
      <c r="X59" s="33"/>
      <c r="Y59" s="36"/>
      <c r="Z59" s="36"/>
      <c r="AA59" s="36"/>
      <c r="AB59" s="36" t="s">
        <v>35</v>
      </c>
      <c r="AC59" s="12" t="s">
        <v>235</v>
      </c>
      <c r="AD59" s="15"/>
    </row>
    <row r="60" spans="1:30" ht="120" customHeight="1" x14ac:dyDescent="0.25">
      <c r="A60" s="15"/>
      <c r="B60" s="14" t="s">
        <v>112</v>
      </c>
      <c r="C60" s="10" t="s">
        <v>234</v>
      </c>
      <c r="D60" s="33"/>
      <c r="E60" s="11"/>
      <c r="F60" s="12"/>
      <c r="G60" s="30"/>
      <c r="H60" s="30"/>
      <c r="I60" s="31"/>
      <c r="J60" s="31"/>
      <c r="K60" s="32"/>
      <c r="L60" s="33"/>
      <c r="M60" s="34"/>
      <c r="N60" s="34"/>
      <c r="O60" s="40"/>
      <c r="P60" s="40"/>
      <c r="Q60" s="36"/>
      <c r="R60" s="39"/>
      <c r="S60" s="36"/>
      <c r="T60" s="33"/>
      <c r="U60" s="37"/>
      <c r="V60" s="36" t="s">
        <v>220</v>
      </c>
      <c r="W60" s="33" t="s">
        <v>38</v>
      </c>
      <c r="X60" s="33"/>
      <c r="Y60" s="36"/>
      <c r="Z60" s="36"/>
      <c r="AA60" s="36"/>
      <c r="AB60" s="36" t="s">
        <v>35</v>
      </c>
      <c r="AC60" s="12" t="s">
        <v>235</v>
      </c>
      <c r="AD60" s="15"/>
    </row>
    <row r="61" spans="1:30" ht="120" customHeight="1" x14ac:dyDescent="0.25">
      <c r="A61" s="15"/>
      <c r="B61" s="14" t="s">
        <v>113</v>
      </c>
      <c r="C61" s="10" t="s">
        <v>89</v>
      </c>
      <c r="D61" s="33"/>
      <c r="E61" s="11"/>
      <c r="F61" s="12"/>
      <c r="G61" s="30"/>
      <c r="H61" s="30"/>
      <c r="I61" s="31"/>
      <c r="J61" s="31"/>
      <c r="K61" s="32"/>
      <c r="L61" s="33"/>
      <c r="M61" s="34"/>
      <c r="N61" s="34"/>
      <c r="O61" s="40"/>
      <c r="P61" s="40"/>
      <c r="Q61" s="36"/>
      <c r="R61" s="39"/>
      <c r="S61" s="36"/>
      <c r="T61" s="33"/>
      <c r="U61" s="37"/>
      <c r="V61" s="36" t="s">
        <v>220</v>
      </c>
      <c r="W61" s="33" t="s">
        <v>38</v>
      </c>
      <c r="X61" s="33"/>
      <c r="Y61" s="36"/>
      <c r="Z61" s="36"/>
      <c r="AA61" s="36"/>
      <c r="AB61" s="36" t="s">
        <v>35</v>
      </c>
      <c r="AC61" s="12" t="s">
        <v>235</v>
      </c>
      <c r="AD61" s="15"/>
    </row>
    <row r="62" spans="1:30" x14ac:dyDescent="0.25">
      <c r="A62" s="15"/>
      <c r="B62" s="16"/>
      <c r="C62" s="15"/>
      <c r="D62" s="15"/>
      <c r="E62" s="16"/>
      <c r="F62" s="16"/>
      <c r="G62" s="17"/>
      <c r="H62" s="16"/>
      <c r="I62" s="16"/>
      <c r="J62" s="16"/>
      <c r="K62" s="16"/>
      <c r="L62" s="16"/>
      <c r="M62" s="18"/>
      <c r="N62" s="19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8"/>
      <c r="AD62" s="15"/>
    </row>
  </sheetData>
  <dataConsolidate/>
  <mergeCells count="30">
    <mergeCell ref="B31:AC31"/>
    <mergeCell ref="B32:AC32"/>
    <mergeCell ref="B47:AC47"/>
    <mergeCell ref="B48:AC48"/>
    <mergeCell ref="B24:AC24"/>
    <mergeCell ref="B25:AC25"/>
    <mergeCell ref="B45:AC45"/>
    <mergeCell ref="B12:AC12"/>
    <mergeCell ref="B9:AC9"/>
    <mergeCell ref="B14:AC14"/>
    <mergeCell ref="B15:AC15"/>
    <mergeCell ref="B10:AC10"/>
    <mergeCell ref="AC7:AC8"/>
    <mergeCell ref="C2:C5"/>
    <mergeCell ref="D7:D8"/>
    <mergeCell ref="F7:F8"/>
    <mergeCell ref="S7:T7"/>
    <mergeCell ref="G7:K7"/>
    <mergeCell ref="L7:N7"/>
    <mergeCell ref="O7:R7"/>
    <mergeCell ref="B7:B8"/>
    <mergeCell ref="C7:C8"/>
    <mergeCell ref="E7:E8"/>
    <mergeCell ref="U7:W7"/>
    <mergeCell ref="X7:AB7"/>
    <mergeCell ref="B51:AC51"/>
    <mergeCell ref="B56:AC56"/>
    <mergeCell ref="B35:AC35"/>
    <mergeCell ref="B34:AC34"/>
    <mergeCell ref="B37:AC37"/>
  </mergeCells>
  <phoneticPr fontId="6" type="noConversion"/>
  <conditionalFormatting sqref="W11 W13 W16:W23 W49:W50">
    <cfRule type="containsText" dxfId="105" priority="264" operator="containsText" text="OVERDUE">
      <formula>NOT(ISERROR(SEARCH("OVERDUE",W11)))</formula>
    </cfRule>
    <cfRule type="containsText" dxfId="104" priority="267" operator="containsText" text="NOT RECEIVED">
      <formula>NOT(ISERROR(SEARCH("NOT RECEIVED",W11)))</formula>
    </cfRule>
    <cfRule type="containsText" dxfId="103" priority="266" operator="containsText" text="IN PROGRESS">
      <formula>NOT(ISERROR(SEARCH("IN PROGRESS",W11)))</formula>
    </cfRule>
    <cfRule type="containsText" dxfId="102" priority="265" operator="containsText" text="PAID">
      <formula>NOT(ISERROR(SEARCH("PAID",W11)))</formula>
    </cfRule>
    <cfRule type="containsText" dxfId="101" priority="263" operator="containsText" text="PARTIALLY PAID">
      <formula>NOT(ISERROR(SEARCH("PARTIALLY PAID",W11)))</formula>
    </cfRule>
  </conditionalFormatting>
  <conditionalFormatting sqref="W26:W30">
    <cfRule type="containsText" dxfId="100" priority="96" operator="containsText" text="NOT RECEIVED">
      <formula>NOT(ISERROR(SEARCH("NOT RECEIVED",W26)))</formula>
    </cfRule>
    <cfRule type="containsText" dxfId="99" priority="95" operator="containsText" text="IN PROGRESS">
      <formula>NOT(ISERROR(SEARCH("IN PROGRESS",W26)))</formula>
    </cfRule>
    <cfRule type="containsText" dxfId="98" priority="94" operator="containsText" text="PAID">
      <formula>NOT(ISERROR(SEARCH("PAID",W26)))</formula>
    </cfRule>
    <cfRule type="containsText" dxfId="97" priority="93" operator="containsText" text="OVERDUE">
      <formula>NOT(ISERROR(SEARCH("OVERDUE",W26)))</formula>
    </cfRule>
    <cfRule type="containsText" dxfId="96" priority="92" operator="containsText" text="PARTIALLY PAID">
      <formula>NOT(ISERROR(SEARCH("PARTIALLY PAID",W26)))</formula>
    </cfRule>
  </conditionalFormatting>
  <conditionalFormatting sqref="W33">
    <cfRule type="containsText" dxfId="95" priority="68" operator="containsText" text="IN PROGRESS">
      <formula>NOT(ISERROR(SEARCH("IN PROGRESS",W33)))</formula>
    </cfRule>
    <cfRule type="containsText" dxfId="94" priority="67" operator="containsText" text="PAID">
      <formula>NOT(ISERROR(SEARCH("PAID",W33)))</formula>
    </cfRule>
    <cfRule type="containsText" dxfId="93" priority="65" operator="containsText" text="PARTIALLY PAID">
      <formula>NOT(ISERROR(SEARCH("PARTIALLY PAID",W33)))</formula>
    </cfRule>
    <cfRule type="containsText" dxfId="92" priority="66" operator="containsText" text="OVERDUE">
      <formula>NOT(ISERROR(SEARCH("OVERDUE",W33)))</formula>
    </cfRule>
    <cfRule type="containsText" dxfId="91" priority="69" operator="containsText" text="NOT RECEIVED">
      <formula>NOT(ISERROR(SEARCH("NOT RECEIVED",W33)))</formula>
    </cfRule>
  </conditionalFormatting>
  <conditionalFormatting sqref="W36 W38 W40 W42 W44 W46">
    <cfRule type="containsText" dxfId="90" priority="29" operator="containsText" text="PARTIALLY PAID">
      <formula>NOT(ISERROR(SEARCH("PARTIALLY PAID",W36)))</formula>
    </cfRule>
    <cfRule type="containsText" dxfId="89" priority="33" operator="containsText" text="NOT RECEIVED">
      <formula>NOT(ISERROR(SEARCH("NOT RECEIVED",W36)))</formula>
    </cfRule>
    <cfRule type="containsText" dxfId="88" priority="30" operator="containsText" text="OVERDUE">
      <formula>NOT(ISERROR(SEARCH("OVERDUE",W36)))</formula>
    </cfRule>
    <cfRule type="containsText" dxfId="87" priority="31" operator="containsText" text="PAID">
      <formula>NOT(ISERROR(SEARCH("PAID",W36)))</formula>
    </cfRule>
    <cfRule type="containsText" dxfId="86" priority="32" operator="containsText" text="IN PROGRESS">
      <formula>NOT(ISERROR(SEARCH("IN PROGRESS",W36)))</formula>
    </cfRule>
  </conditionalFormatting>
  <conditionalFormatting sqref="W52:W55">
    <cfRule type="containsText" dxfId="85" priority="48" operator="containsText" text="OVERDUE">
      <formula>NOT(ISERROR(SEARCH("OVERDUE",W52)))</formula>
    </cfRule>
    <cfRule type="containsText" dxfId="84" priority="51" operator="containsText" text="NOT RECEIVED">
      <formula>NOT(ISERROR(SEARCH("NOT RECEIVED",W52)))</formula>
    </cfRule>
    <cfRule type="containsText" dxfId="83" priority="50" operator="containsText" text="IN PROGRESS">
      <formula>NOT(ISERROR(SEARCH("IN PROGRESS",W52)))</formula>
    </cfRule>
    <cfRule type="containsText" dxfId="82" priority="49" operator="containsText" text="PAID">
      <formula>NOT(ISERROR(SEARCH("PAID",W52)))</formula>
    </cfRule>
    <cfRule type="containsText" dxfId="81" priority="47" operator="containsText" text="PARTIALLY PAID">
      <formula>NOT(ISERROR(SEARCH("PARTIALLY PAID",W52)))</formula>
    </cfRule>
  </conditionalFormatting>
  <conditionalFormatting sqref="W57:W61">
    <cfRule type="containsText" dxfId="80" priority="38" operator="containsText" text="PARTIALLY PAID">
      <formula>NOT(ISERROR(SEARCH("PARTIALLY PAID",W57)))</formula>
    </cfRule>
    <cfRule type="containsText" dxfId="79" priority="39" operator="containsText" text="OVERDUE">
      <formula>NOT(ISERROR(SEARCH("OVERDUE",W57)))</formula>
    </cfRule>
    <cfRule type="containsText" dxfId="78" priority="40" operator="containsText" text="PAID">
      <formula>NOT(ISERROR(SEARCH("PAID",W57)))</formula>
    </cfRule>
    <cfRule type="containsText" dxfId="77" priority="41" operator="containsText" text="IN PROGRESS">
      <formula>NOT(ISERROR(SEARCH("IN PROGRESS",W57)))</formula>
    </cfRule>
    <cfRule type="containsText" dxfId="76" priority="42" operator="containsText" text="NOT RECEIVED">
      <formula>NOT(ISERROR(SEARCH("NOT RECEIVED",W57)))</formula>
    </cfRule>
  </conditionalFormatting>
  <conditionalFormatting sqref="AB11 AB13 AB16:AB23 AB49:AB50">
    <cfRule type="containsText" dxfId="75" priority="307" operator="containsText" text="PENDING">
      <formula>NOT(ISERROR(SEARCH("PENDING",AB11)))</formula>
    </cfRule>
    <cfRule type="containsText" dxfId="74" priority="304" operator="containsText" text="DELIVERED">
      <formula>NOT(ISERROR(SEARCH("DELIVERED",AB11)))</formula>
    </cfRule>
    <cfRule type="containsText" dxfId="73" priority="305" operator="containsText" text="IN TRANSIT">
      <formula>NOT(ISERROR(SEARCH("IN TRANSIT",AB11)))</formula>
    </cfRule>
    <cfRule type="containsText" dxfId="72" priority="306" operator="containsText" text="ORDERED">
      <formula>NOT(ISERROR(SEARCH("ORDERED",AB11)))</formula>
    </cfRule>
  </conditionalFormatting>
  <conditionalFormatting sqref="AB11">
    <cfRule type="containsText" dxfId="71" priority="23" operator="containsText" text="AWAITING COLLECTION">
      <formula>NOT(ISERROR(SEARCH("AWAITING COLLECTION",AB11)))</formula>
    </cfRule>
    <cfRule type="cellIs" dxfId="69" priority="20" operator="equal">
      <formula>$AD$5</formula>
    </cfRule>
  </conditionalFormatting>
  <conditionalFormatting sqref="AB13">
    <cfRule type="cellIs" dxfId="68" priority="15" operator="equal">
      <formula>$AD$5</formula>
    </cfRule>
    <cfRule type="containsText" dxfId="66" priority="18" operator="containsText" text="AWAITING COLLECTION">
      <formula>NOT(ISERROR(SEARCH("AWAITING COLLECTION",AB13)))</formula>
    </cfRule>
  </conditionalFormatting>
  <conditionalFormatting sqref="AB16:AB18">
    <cfRule type="containsText" dxfId="65" priority="9" operator="containsText" text="AWAITING COLLECTION">
      <formula>NOT(ISERROR(SEARCH("AWAITING COLLECTION",AB16)))</formula>
    </cfRule>
    <cfRule type="cellIs" dxfId="63" priority="7" operator="equal">
      <formula>$AD$5</formula>
    </cfRule>
  </conditionalFormatting>
  <conditionalFormatting sqref="AB22:AB23">
    <cfRule type="cellIs" dxfId="62" priority="1" operator="equal">
      <formula>$AD$5</formula>
    </cfRule>
    <cfRule type="containsText" dxfId="61" priority="3" operator="containsText" text="AWAITING COLLECTION">
      <formula>NOT(ISERROR(SEARCH("AWAITING COLLECTION",AB22)))</formula>
    </cfRule>
  </conditionalFormatting>
  <conditionalFormatting sqref="AB26:AB30">
    <cfRule type="containsText" dxfId="59" priority="88" operator="containsText" text="DELIVERED">
      <formula>NOT(ISERROR(SEARCH("DELIVERED",AB26)))</formula>
    </cfRule>
    <cfRule type="containsText" dxfId="58" priority="90" operator="containsText" text="ORDERED">
      <formula>NOT(ISERROR(SEARCH("ORDERED",AB26)))</formula>
    </cfRule>
    <cfRule type="containsText" dxfId="57" priority="91" operator="containsText" text="PENDING">
      <formula>NOT(ISERROR(SEARCH("PENDING",AB26)))</formula>
    </cfRule>
    <cfRule type="containsText" dxfId="56" priority="89" operator="containsText" text="IN TRANSIT">
      <formula>NOT(ISERROR(SEARCH("IN TRANSIT",AB26)))</formula>
    </cfRule>
  </conditionalFormatting>
  <conditionalFormatting sqref="AB33">
    <cfRule type="containsText" dxfId="55" priority="62" operator="containsText" text="IN TRANSIT">
      <formula>NOT(ISERROR(SEARCH("IN TRANSIT",AB33)))</formula>
    </cfRule>
    <cfRule type="containsText" dxfId="54" priority="64" operator="containsText" text="PENDING">
      <formula>NOT(ISERROR(SEARCH("PENDING",AB33)))</formula>
    </cfRule>
    <cfRule type="containsText" dxfId="53" priority="63" operator="containsText" text="ORDERED">
      <formula>NOT(ISERROR(SEARCH("ORDERED",AB33)))</formula>
    </cfRule>
    <cfRule type="containsText" dxfId="52" priority="61" operator="containsText" text="DELIVERED">
      <formula>NOT(ISERROR(SEARCH("DELIVERED",AB33)))</formula>
    </cfRule>
  </conditionalFormatting>
  <conditionalFormatting sqref="AB36 AB38 AB40 AB42 AB44 AB46">
    <cfRule type="containsText" dxfId="51" priority="28" operator="containsText" text="PENDING">
      <formula>NOT(ISERROR(SEARCH("PENDING",AB36)))</formula>
    </cfRule>
    <cfRule type="containsText" dxfId="50" priority="27" operator="containsText" text="ORDERED">
      <formula>NOT(ISERROR(SEARCH("ORDERED",AB36)))</formula>
    </cfRule>
    <cfRule type="containsText" dxfId="49" priority="26" operator="containsText" text="IN TRANSIT">
      <formula>NOT(ISERROR(SEARCH("IN TRANSIT",AB36)))</formula>
    </cfRule>
    <cfRule type="containsText" dxfId="48" priority="25" operator="containsText" text="DELIVERED">
      <formula>NOT(ISERROR(SEARCH("DELIVERED",AB36)))</formula>
    </cfRule>
  </conditionalFormatting>
  <conditionalFormatting sqref="AB52:AB55">
    <cfRule type="containsText" dxfId="47" priority="46" operator="containsText" text="PENDING">
      <formula>NOT(ISERROR(SEARCH("PENDING",AB52)))</formula>
    </cfRule>
    <cfRule type="containsText" dxfId="46" priority="45" operator="containsText" text="ORDERED">
      <formula>NOT(ISERROR(SEARCH("ORDERED",AB52)))</formula>
    </cfRule>
    <cfRule type="containsText" dxfId="45" priority="44" operator="containsText" text="IN TRANSIT">
      <formula>NOT(ISERROR(SEARCH("IN TRANSIT",AB52)))</formula>
    </cfRule>
    <cfRule type="containsText" dxfId="44" priority="43" operator="containsText" text="DELIVERED">
      <formula>NOT(ISERROR(SEARCH("DELIVERED",AB52)))</formula>
    </cfRule>
  </conditionalFormatting>
  <conditionalFormatting sqref="AB57:AB61">
    <cfRule type="containsText" dxfId="43" priority="35" operator="containsText" text="IN TRANSIT">
      <formula>NOT(ISERROR(SEARCH("IN TRANSIT",AB57)))</formula>
    </cfRule>
    <cfRule type="containsText" dxfId="42" priority="34" operator="containsText" text="DELIVERED">
      <formula>NOT(ISERROR(SEARCH("DELIVERED",AB57)))</formula>
    </cfRule>
    <cfRule type="containsText" dxfId="41" priority="37" operator="containsText" text="PENDING">
      <formula>NOT(ISERROR(SEARCH("PENDING",AB57)))</formula>
    </cfRule>
    <cfRule type="containsText" dxfId="40" priority="36" operator="containsText" text="ORDERED">
      <formula>NOT(ISERROR(SEARCH("ORDERED",AB57)))</formula>
    </cfRule>
  </conditionalFormatting>
  <dataValidations xWindow="1262" yWindow="840" count="2">
    <dataValidation type="list" allowBlank="1" showInputMessage="1" showErrorMessage="1" promptTitle="STATUS" prompt="STATUS OF PROCUREMENT ITEM" sqref="AB57:AB61 AB11 AB13 AB52:AB55 AB42 AB33 AB36 AB26:AB30 AB49:AB50 AB44 AB46 AB38 AB40 AB16:AB23" xr:uid="{DC77A512-482A-4624-9F48-3EA59B5B74D0}">
      <formula1>$AD$1:$AD$6</formula1>
    </dataValidation>
    <dataValidation type="list" allowBlank="1" showInputMessage="1" showErrorMessage="1" promptTitle="STATUS" prompt="NOT RECEIVED: INVOICE NOT RECEIVED_x000a_IN PROGRESS: PPAR SUBMITTED_x000a_PARTIALLY PAID: PPAR SUBMITTED FOR PARTIAL PAYMENTS_x000a_PAID: PPAR APPROVED_x000a_OVERDUE: INVOICE NOT PAID BEFORE DUE DATE" sqref="W42 W13 W11 W26:W30 W52:W55 W57:W61 W33 W36 W49:W50 W44 W46 W38 W40 W16:W23" xr:uid="{ADD18F53-5684-4A8C-B6F8-7CDE41903023}">
      <formula1>$AE$1:$AE$5</formula1>
    </dataValidation>
  </dataValidations>
  <pageMargins left="0.7" right="0.7" top="0.75" bottom="0.75" header="0.3" footer="0.3"/>
  <pageSetup paperSize="8" scale="22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1" operator="containsText" id="{D20540B2-0C48-4ACA-A9D2-A7FD8EE04667}">
            <xm:f>NOT(ISERROR(SEARCH($AD$5,AB11)))</xm:f>
            <xm:f>$AD$5</xm:f>
            <x14:dxf>
              <font>
                <b/>
                <i val="0"/>
              </font>
              <fill>
                <patternFill>
                  <bgColor theme="9" tint="0.79998168889431442"/>
                </patternFill>
              </fill>
            </x14:dxf>
          </x14:cfRule>
          <xm:sqref>AB11</xm:sqref>
        </x14:conditionalFormatting>
        <x14:conditionalFormatting xmlns:xm="http://schemas.microsoft.com/office/excel/2006/main">
          <x14:cfRule type="containsText" priority="16" operator="containsText" id="{7E13EAD0-AD20-404D-BD37-6F6E3BA891C9}">
            <xm:f>NOT(ISERROR(SEARCH($AD$5,AB13)))</xm:f>
            <xm:f>$AD$5</xm:f>
            <x14:dxf>
              <font>
                <b/>
                <i val="0"/>
              </font>
              <fill>
                <patternFill>
                  <bgColor theme="9" tint="0.79998168889431442"/>
                </patternFill>
              </fill>
            </x14:dxf>
          </x14:cfRule>
          <xm:sqref>AB13</xm:sqref>
        </x14:conditionalFormatting>
        <x14:conditionalFormatting xmlns:xm="http://schemas.microsoft.com/office/excel/2006/main">
          <x14:cfRule type="containsText" priority="8" operator="containsText" id="{D02F49B0-CF57-4174-A192-57AA3063B1A2}">
            <xm:f>NOT(ISERROR(SEARCH($AD$5,AB16)))</xm:f>
            <xm:f>$AD$5</xm:f>
            <x14:dxf>
              <font>
                <b/>
                <i val="0"/>
              </font>
              <fill>
                <patternFill>
                  <bgColor theme="9" tint="0.79998168889431442"/>
                </patternFill>
              </fill>
            </x14:dxf>
          </x14:cfRule>
          <xm:sqref>AB16:AB18</xm:sqref>
        </x14:conditionalFormatting>
        <x14:conditionalFormatting xmlns:xm="http://schemas.microsoft.com/office/excel/2006/main">
          <x14:cfRule type="containsText" priority="2" operator="containsText" id="{09EE46B2-B789-4269-A02C-E8E8DB05B54C}">
            <xm:f>NOT(ISERROR(SEARCH($AD$5,AB22)))</xm:f>
            <xm:f>$AD$5</xm:f>
            <x14:dxf>
              <font>
                <b/>
                <i val="0"/>
              </font>
              <fill>
                <patternFill>
                  <bgColor theme="9" tint="0.79998168889431442"/>
                </patternFill>
              </fill>
            </x14:dxf>
          </x14:cfRule>
          <xm:sqref>AB22:AB23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90768-0BAC-4E64-A67C-ACC285CBFC71}">
  <dimension ref="A1:Y14"/>
  <sheetViews>
    <sheetView zoomScale="50" zoomScaleNormal="50" workbookViewId="0">
      <pane ySplit="8" topLeftCell="A11" activePane="bottomLeft" state="frozen"/>
      <selection pane="bottomLeft" activeCell="C14" sqref="C14"/>
    </sheetView>
  </sheetViews>
  <sheetFormatPr defaultColWidth="8.85546875" defaultRowHeight="15" x14ac:dyDescent="0.25"/>
  <cols>
    <col min="1" max="1" width="8.85546875" style="1"/>
    <col min="2" max="2" width="44.42578125" style="2" customWidth="1"/>
    <col min="3" max="3" width="77.7109375" style="1" customWidth="1"/>
    <col min="4" max="4" width="22.28515625" style="2" customWidth="1"/>
    <col min="5" max="5" width="44.42578125" style="2" customWidth="1"/>
    <col min="6" max="7" width="22.28515625" style="2" customWidth="1"/>
    <col min="8" max="8" width="22.28515625" style="3" customWidth="1"/>
    <col min="9" max="9" width="22.28515625" style="4" customWidth="1"/>
    <col min="10" max="22" width="22.28515625" style="2" customWidth="1"/>
    <col min="23" max="23" width="100" style="3" customWidth="1"/>
    <col min="24" max="16384" width="8.85546875" style="1"/>
  </cols>
  <sheetData>
    <row r="1" spans="1:25" x14ac:dyDescent="0.25">
      <c r="A1" s="15"/>
      <c r="B1" s="16"/>
      <c r="C1" s="15"/>
      <c r="D1" s="16"/>
      <c r="E1" s="16"/>
      <c r="F1" s="16"/>
      <c r="G1" s="16"/>
      <c r="H1" s="18"/>
      <c r="I1" s="19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8"/>
      <c r="X1" s="8" t="s">
        <v>34</v>
      </c>
      <c r="Y1" s="8" t="s">
        <v>39</v>
      </c>
    </row>
    <row r="2" spans="1:25" x14ac:dyDescent="0.25">
      <c r="A2" s="15"/>
      <c r="B2" s="16"/>
      <c r="C2" s="115" t="s">
        <v>58</v>
      </c>
      <c r="D2" s="16"/>
      <c r="E2" s="5" t="s">
        <v>25</v>
      </c>
      <c r="F2" s="6" t="s">
        <v>59</v>
      </c>
      <c r="G2" s="16"/>
      <c r="H2" s="18"/>
      <c r="I2" s="19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8"/>
      <c r="X2" s="8" t="s">
        <v>50</v>
      </c>
      <c r="Y2" s="8" t="s">
        <v>38</v>
      </c>
    </row>
    <row r="3" spans="1:25" x14ac:dyDescent="0.25">
      <c r="A3" s="15"/>
      <c r="B3" s="16"/>
      <c r="C3" s="115"/>
      <c r="D3" s="42"/>
      <c r="E3" s="5" t="s">
        <v>26</v>
      </c>
      <c r="F3" s="6" t="s">
        <v>60</v>
      </c>
      <c r="G3" s="16"/>
      <c r="H3" s="18"/>
      <c r="I3" s="19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8"/>
      <c r="X3" s="8" t="s">
        <v>51</v>
      </c>
      <c r="Y3" s="8" t="s">
        <v>40</v>
      </c>
    </row>
    <row r="4" spans="1:25" x14ac:dyDescent="0.25">
      <c r="A4" s="15"/>
      <c r="B4" s="16"/>
      <c r="C4" s="115"/>
      <c r="D4" s="16"/>
      <c r="E4" s="5" t="s">
        <v>27</v>
      </c>
      <c r="F4" s="7" t="s">
        <v>92</v>
      </c>
      <c r="G4" s="16"/>
      <c r="H4" s="18"/>
      <c r="I4" s="19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8"/>
      <c r="X4" s="8" t="s">
        <v>52</v>
      </c>
      <c r="Y4" s="8" t="s">
        <v>41</v>
      </c>
    </row>
    <row r="5" spans="1:25" x14ac:dyDescent="0.25">
      <c r="A5" s="15"/>
      <c r="B5" s="16"/>
      <c r="C5" s="115"/>
      <c r="D5" s="16"/>
      <c r="E5" s="5" t="s">
        <v>28</v>
      </c>
      <c r="F5" s="6" t="s">
        <v>93</v>
      </c>
      <c r="G5" s="16"/>
      <c r="H5" s="18"/>
      <c r="I5" s="19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8"/>
      <c r="X5" s="8" t="s">
        <v>53</v>
      </c>
      <c r="Y5" s="8" t="s">
        <v>42</v>
      </c>
    </row>
    <row r="6" spans="1:25" ht="18" customHeight="1" x14ac:dyDescent="0.25">
      <c r="A6" s="15"/>
      <c r="B6" s="16"/>
      <c r="C6" s="15"/>
      <c r="D6" s="16"/>
      <c r="E6" s="16"/>
      <c r="F6" s="16"/>
      <c r="G6" s="16"/>
      <c r="H6" s="18"/>
      <c r="I6" s="19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8"/>
      <c r="X6" s="8" t="s">
        <v>54</v>
      </c>
      <c r="Y6" s="9"/>
    </row>
    <row r="7" spans="1:25" ht="27" customHeight="1" x14ac:dyDescent="0.25">
      <c r="A7" s="15"/>
      <c r="B7" s="104" t="s">
        <v>14</v>
      </c>
      <c r="C7" s="106" t="s">
        <v>47</v>
      </c>
      <c r="D7" s="104" t="s">
        <v>37</v>
      </c>
      <c r="E7" s="113" t="s">
        <v>48</v>
      </c>
      <c r="F7" s="116" t="s">
        <v>105</v>
      </c>
      <c r="G7" s="111" t="s">
        <v>12</v>
      </c>
      <c r="H7" s="111"/>
      <c r="I7" s="111"/>
      <c r="J7" s="111" t="s">
        <v>7</v>
      </c>
      <c r="K7" s="111"/>
      <c r="L7" s="111"/>
      <c r="M7" s="111"/>
      <c r="N7" s="108" t="s">
        <v>3</v>
      </c>
      <c r="O7" s="110"/>
      <c r="P7" s="108" t="s">
        <v>5</v>
      </c>
      <c r="Q7" s="109"/>
      <c r="R7" s="110"/>
      <c r="S7" s="108" t="s">
        <v>49</v>
      </c>
      <c r="T7" s="109"/>
      <c r="U7" s="109"/>
      <c r="V7" s="110"/>
      <c r="W7" s="106" t="s">
        <v>2</v>
      </c>
    </row>
    <row r="8" spans="1:25" ht="30" customHeight="1" x14ac:dyDescent="0.25">
      <c r="A8" s="15"/>
      <c r="B8" s="105"/>
      <c r="C8" s="107"/>
      <c r="D8" s="105"/>
      <c r="E8" s="114"/>
      <c r="F8" s="117"/>
      <c r="G8" s="22" t="s">
        <v>21</v>
      </c>
      <c r="H8" s="22" t="s">
        <v>19</v>
      </c>
      <c r="I8" s="22" t="s">
        <v>20</v>
      </c>
      <c r="J8" s="22" t="s">
        <v>22</v>
      </c>
      <c r="K8" s="22" t="s">
        <v>23</v>
      </c>
      <c r="L8" s="22" t="s">
        <v>24</v>
      </c>
      <c r="M8" s="22" t="s">
        <v>8</v>
      </c>
      <c r="N8" s="22" t="s">
        <v>22</v>
      </c>
      <c r="O8" s="22" t="s">
        <v>4</v>
      </c>
      <c r="P8" s="22" t="s">
        <v>6</v>
      </c>
      <c r="Q8" s="22" t="s">
        <v>23</v>
      </c>
      <c r="R8" s="22" t="s">
        <v>1</v>
      </c>
      <c r="S8" s="22" t="s">
        <v>16</v>
      </c>
      <c r="T8" s="22" t="s">
        <v>10</v>
      </c>
      <c r="U8" s="22" t="s">
        <v>11</v>
      </c>
      <c r="V8" s="21" t="s">
        <v>1</v>
      </c>
      <c r="W8" s="107"/>
    </row>
    <row r="9" spans="1:25" ht="24" customHeight="1" x14ac:dyDescent="0.25">
      <c r="A9" s="15"/>
      <c r="B9" s="101" t="s">
        <v>124</v>
      </c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2"/>
      <c r="W9" s="103"/>
    </row>
    <row r="10" spans="1:25" ht="24" customHeight="1" x14ac:dyDescent="0.25">
      <c r="A10" s="15"/>
      <c r="B10" s="98" t="s">
        <v>125</v>
      </c>
      <c r="C10" s="99"/>
      <c r="D10" s="99"/>
      <c r="E10" s="99"/>
      <c r="F10" s="99"/>
      <c r="G10" s="99"/>
      <c r="H10" s="99"/>
      <c r="I10" s="99"/>
      <c r="J10" s="99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100"/>
    </row>
    <row r="11" spans="1:25" ht="300" customHeight="1" x14ac:dyDescent="0.25">
      <c r="A11" s="15"/>
      <c r="B11" s="26" t="s">
        <v>127</v>
      </c>
      <c r="C11" s="26" t="s">
        <v>126</v>
      </c>
      <c r="D11" s="11" t="s">
        <v>93</v>
      </c>
      <c r="E11" s="12" t="s">
        <v>128</v>
      </c>
      <c r="F11" s="32">
        <v>23202</v>
      </c>
      <c r="G11" s="33" t="s">
        <v>93</v>
      </c>
      <c r="H11" s="34" t="s">
        <v>93</v>
      </c>
      <c r="I11" s="47">
        <f>3770+3380+3400+8640+8400+3000+3600+1440+1120+600+300</f>
        <v>37650</v>
      </c>
      <c r="J11" s="35" t="s">
        <v>157</v>
      </c>
      <c r="K11" s="36" t="s">
        <v>160</v>
      </c>
      <c r="L11" s="36" t="s">
        <v>175</v>
      </c>
      <c r="M11" s="37" t="s">
        <v>176</v>
      </c>
      <c r="N11" s="32" t="s">
        <v>229</v>
      </c>
      <c r="O11" s="72" t="s">
        <v>239</v>
      </c>
      <c r="P11" s="37"/>
      <c r="Q11" s="36"/>
      <c r="R11" s="33" t="s">
        <v>39</v>
      </c>
      <c r="S11" s="35" t="s">
        <v>122</v>
      </c>
      <c r="T11" s="36" t="s">
        <v>122</v>
      </c>
      <c r="U11" s="36"/>
      <c r="V11" s="36" t="s">
        <v>50</v>
      </c>
      <c r="W11" s="12" t="s">
        <v>240</v>
      </c>
    </row>
    <row r="12" spans="1:25" ht="300" customHeight="1" x14ac:dyDescent="0.25">
      <c r="A12" s="15"/>
      <c r="B12" s="68" t="s">
        <v>237</v>
      </c>
      <c r="C12" s="68" t="s">
        <v>129</v>
      </c>
      <c r="D12" s="69" t="s">
        <v>93</v>
      </c>
      <c r="E12" s="68" t="s">
        <v>130</v>
      </c>
      <c r="F12" s="67">
        <v>32545.37</v>
      </c>
      <c r="G12" s="70" t="s">
        <v>93</v>
      </c>
      <c r="H12" s="67" t="s">
        <v>93</v>
      </c>
      <c r="I12" s="67">
        <f>3770+3380+3400+8640+8400+3000+3600+1440+1120+600+300</f>
        <v>37650</v>
      </c>
      <c r="J12" s="71" t="s">
        <v>157</v>
      </c>
      <c r="K12" s="71" t="s">
        <v>229</v>
      </c>
      <c r="L12" s="71" t="s">
        <v>231</v>
      </c>
      <c r="M12" s="70" t="s">
        <v>232</v>
      </c>
      <c r="N12" s="71"/>
      <c r="O12" s="70"/>
      <c r="P12" s="70"/>
      <c r="Q12" s="71"/>
      <c r="R12" s="70"/>
      <c r="S12" s="71"/>
      <c r="T12" s="71"/>
      <c r="U12" s="71"/>
      <c r="V12" s="71"/>
      <c r="W12" s="68" t="s">
        <v>238</v>
      </c>
    </row>
    <row r="13" spans="1:25" ht="24" customHeight="1" x14ac:dyDescent="0.25">
      <c r="A13" s="15"/>
      <c r="B13" s="98" t="s">
        <v>171</v>
      </c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100"/>
    </row>
    <row r="14" spans="1:25" ht="300" customHeight="1" x14ac:dyDescent="0.25">
      <c r="A14" s="15"/>
      <c r="B14" s="26" t="s">
        <v>174</v>
      </c>
      <c r="C14" s="26" t="s">
        <v>172</v>
      </c>
      <c r="D14" s="11" t="s">
        <v>93</v>
      </c>
      <c r="E14" s="12" t="s">
        <v>173</v>
      </c>
      <c r="F14" s="32"/>
      <c r="G14" s="33" t="s">
        <v>93</v>
      </c>
      <c r="H14" s="34" t="s">
        <v>93</v>
      </c>
      <c r="I14" s="47">
        <f>2400+2400+250+400</f>
        <v>5450</v>
      </c>
      <c r="J14" s="35" t="s">
        <v>155</v>
      </c>
      <c r="K14" s="36"/>
      <c r="L14" s="36"/>
      <c r="M14" s="37"/>
      <c r="N14" s="36"/>
      <c r="O14" s="33"/>
      <c r="P14" s="37"/>
      <c r="Q14" s="36"/>
      <c r="R14" s="33" t="s">
        <v>39</v>
      </c>
      <c r="S14" s="35"/>
      <c r="T14" s="36"/>
      <c r="U14" s="36"/>
      <c r="V14" s="36" t="s">
        <v>34</v>
      </c>
      <c r="W14" s="12" t="s">
        <v>273</v>
      </c>
    </row>
  </sheetData>
  <dataConsolidate/>
  <mergeCells count="15">
    <mergeCell ref="B13:W13"/>
    <mergeCell ref="W7:W8"/>
    <mergeCell ref="B9:W9"/>
    <mergeCell ref="B10:W10"/>
    <mergeCell ref="F7:F8"/>
    <mergeCell ref="S7:V7"/>
    <mergeCell ref="G7:I7"/>
    <mergeCell ref="J7:M7"/>
    <mergeCell ref="N7:O7"/>
    <mergeCell ref="P7:R7"/>
    <mergeCell ref="C2:C5"/>
    <mergeCell ref="B7:B8"/>
    <mergeCell ref="C7:C8"/>
    <mergeCell ref="D7:D8"/>
    <mergeCell ref="E7:E8"/>
  </mergeCells>
  <conditionalFormatting sqref="R11:R12">
    <cfRule type="containsText" dxfId="39" priority="49" operator="containsText" text="PARTIALLY PAID">
      <formula>NOT(ISERROR(SEARCH("PARTIALLY PAID",R11)))</formula>
    </cfRule>
    <cfRule type="containsText" dxfId="38" priority="50" operator="containsText" text="OVERDUE">
      <formula>NOT(ISERROR(SEARCH("OVERDUE",R11)))</formula>
    </cfRule>
    <cfRule type="containsText" dxfId="37" priority="51" operator="containsText" text="PAID">
      <formula>NOT(ISERROR(SEARCH("PAID",R11)))</formula>
    </cfRule>
    <cfRule type="containsText" dxfId="36" priority="52" operator="containsText" text="IN PROGRESS">
      <formula>NOT(ISERROR(SEARCH("IN PROGRESS",R11)))</formula>
    </cfRule>
    <cfRule type="containsText" dxfId="35" priority="53" operator="containsText" text="NOT RECEIVED">
      <formula>NOT(ISERROR(SEARCH("NOT RECEIVED",R11)))</formula>
    </cfRule>
  </conditionalFormatting>
  <conditionalFormatting sqref="R14">
    <cfRule type="containsText" dxfId="34" priority="7" operator="containsText" text="PARTIALLY PAID">
      <formula>NOT(ISERROR(SEARCH("PARTIALLY PAID",R14)))</formula>
    </cfRule>
    <cfRule type="containsText" dxfId="33" priority="8" operator="containsText" text="OVERDUE">
      <formula>NOT(ISERROR(SEARCH("OVERDUE",R14)))</formula>
    </cfRule>
    <cfRule type="containsText" dxfId="32" priority="9" operator="containsText" text="PAID">
      <formula>NOT(ISERROR(SEARCH("PAID",R14)))</formula>
    </cfRule>
    <cfRule type="containsText" dxfId="31" priority="10" operator="containsText" text="IN PROGRESS">
      <formula>NOT(ISERROR(SEARCH("IN PROGRESS",R14)))</formula>
    </cfRule>
    <cfRule type="containsText" dxfId="30" priority="11" operator="containsText" text="NOT RECEIVED">
      <formula>NOT(ISERROR(SEARCH("NOT RECEIVED",R14)))</formula>
    </cfRule>
  </conditionalFormatting>
  <conditionalFormatting sqref="V11:V12">
    <cfRule type="containsText" dxfId="29" priority="24" operator="containsText" text="TERMINATED">
      <formula>NOT(ISERROR(SEARCH("TERMINATED",V11)))</formula>
    </cfRule>
    <cfRule type="containsText" dxfId="28" priority="25" operator="containsText" text="COMPLETED">
      <formula>NOT(ISERROR(SEARCH("COMPLETED",V11)))</formula>
    </cfRule>
    <cfRule type="containsText" dxfId="27" priority="26" operator="containsText" text="ON-HOLD">
      <formula>NOT(ISERROR(SEARCH("ON-HOLD",V11)))</formula>
    </cfRule>
    <cfRule type="containsText" dxfId="26" priority="27" operator="containsText" text="ACTIVE">
      <formula>NOT(ISERROR(SEARCH("ACTIVE",V11)))</formula>
    </cfRule>
    <cfRule type="containsText" dxfId="25" priority="28" operator="containsText" text="SCHEDULED">
      <formula>NOT(ISERROR(SEARCH("SCHEDULED",V11)))</formula>
    </cfRule>
    <cfRule type="containsText" dxfId="24" priority="29" operator="containsText" text="PENDING APPROVAL">
      <formula>NOT(ISERROR(SEARCH("PENDING APPROVAL",V11)))</formula>
    </cfRule>
  </conditionalFormatting>
  <conditionalFormatting sqref="V14">
    <cfRule type="containsText" dxfId="23" priority="1" operator="containsText" text="TERMINATED">
      <formula>NOT(ISERROR(SEARCH("TERMINATED",V14)))</formula>
    </cfRule>
    <cfRule type="containsText" dxfId="22" priority="2" operator="containsText" text="COMPLETED">
      <formula>NOT(ISERROR(SEARCH("COMPLETED",V14)))</formula>
    </cfRule>
    <cfRule type="containsText" dxfId="21" priority="3" operator="containsText" text="ON-HOLD">
      <formula>NOT(ISERROR(SEARCH("ON-HOLD",V14)))</formula>
    </cfRule>
    <cfRule type="containsText" dxfId="20" priority="4" operator="containsText" text="ACTIVE">
      <formula>NOT(ISERROR(SEARCH("ACTIVE",V14)))</formula>
    </cfRule>
    <cfRule type="containsText" dxfId="19" priority="5" operator="containsText" text="SCHEDULED">
      <formula>NOT(ISERROR(SEARCH("SCHEDULED",V14)))</formula>
    </cfRule>
    <cfRule type="containsText" dxfId="18" priority="6" operator="containsText" text="PENDING APPROVAL">
      <formula>NOT(ISERROR(SEARCH("PENDING APPROVAL",V14)))</formula>
    </cfRule>
  </conditionalFormatting>
  <dataValidations disablePrompts="1" count="2">
    <dataValidation type="list" allowBlank="1" showInputMessage="1" showErrorMessage="1" promptTitle="STATUS" prompt="NOT RECEIVED: INVOICE NOT RECEIVED_x000a_IN PROGRESS: PPAR SUBMITTED_x000a_PARTIALLY PAID: PPAR SUBMITTED FOR PARTIAL PAYMENTS_x000a_PAID: PPAR APPROVED_x000a_OVERDUE: INVOICE NOT PAID BEFORE DUE DATE" sqref="R11:R12 R14" xr:uid="{0DF4522A-D7EE-4C80-BBC1-360C26E52881}">
      <formula1>$Y$1:$Y$5</formula1>
    </dataValidation>
    <dataValidation type="list" allowBlank="1" showInputMessage="1" showErrorMessage="1" promptTitle="STATUS" prompt="PENDING APPROVAL: SUB-CONTRACTORS STATUS IS AWAITING CONFIRMATION OR APPROVAL_x000a_SCHEDULED: WORK IS SCHEDULED_x000a_ACTIVE: WORK IS ONGOING_x000a_ON-HOLD: WORK IS ON-HOLD/DELAYED_x000a_COMPLETED: WORKS HAVE BEEN COMPLETED_x000a_TERMINATED: WORKS HAVE BEEN TERMINATED" sqref="V11:V12 V14" xr:uid="{E469B6E7-D931-4EEC-9E0F-B6F01932813B}">
      <formula1>$X$1:$X$6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0C5B8-72AA-4973-98FF-2229DE04B05B}">
  <dimension ref="A1:Y14"/>
  <sheetViews>
    <sheetView zoomScale="70" zoomScaleNormal="70" workbookViewId="0">
      <pane ySplit="8" topLeftCell="A9" activePane="bottomLeft" state="frozen"/>
      <selection pane="bottomLeft" activeCell="W12" sqref="W12"/>
    </sheetView>
  </sheetViews>
  <sheetFormatPr defaultColWidth="8.85546875" defaultRowHeight="15" x14ac:dyDescent="0.25"/>
  <cols>
    <col min="1" max="1" width="8.85546875" style="1"/>
    <col min="2" max="2" width="44.42578125" style="2" customWidth="1"/>
    <col min="3" max="3" width="77.7109375" style="1" customWidth="1"/>
    <col min="4" max="4" width="22.28515625" style="2" customWidth="1"/>
    <col min="5" max="5" width="44.42578125" style="2" customWidth="1"/>
    <col min="6" max="7" width="22.28515625" style="2" customWidth="1"/>
    <col min="8" max="8" width="22.28515625" style="3" customWidth="1"/>
    <col min="9" max="9" width="22.28515625" style="4" customWidth="1"/>
    <col min="10" max="22" width="22.28515625" style="2" customWidth="1"/>
    <col min="23" max="23" width="100" style="3" customWidth="1"/>
    <col min="24" max="16384" width="8.85546875" style="1"/>
  </cols>
  <sheetData>
    <row r="1" spans="1:25" x14ac:dyDescent="0.25">
      <c r="A1" s="15"/>
      <c r="B1" s="16"/>
      <c r="C1" s="15"/>
      <c r="D1" s="16"/>
      <c r="E1" s="16"/>
      <c r="F1" s="16"/>
      <c r="G1" s="16"/>
      <c r="H1" s="18"/>
      <c r="I1" s="19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8"/>
      <c r="X1" s="8" t="s">
        <v>34</v>
      </c>
      <c r="Y1" s="8" t="s">
        <v>39</v>
      </c>
    </row>
    <row r="2" spans="1:25" x14ac:dyDescent="0.25">
      <c r="A2" s="15"/>
      <c r="B2" s="16"/>
      <c r="C2" s="112" t="s">
        <v>43</v>
      </c>
      <c r="D2" s="5" t="s">
        <v>25</v>
      </c>
      <c r="E2" s="6" t="s">
        <v>30</v>
      </c>
      <c r="F2" s="16"/>
      <c r="G2" s="16"/>
      <c r="H2" s="18"/>
      <c r="I2" s="19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8"/>
      <c r="X2" s="8" t="s">
        <v>33</v>
      </c>
      <c r="Y2" s="8" t="s">
        <v>38</v>
      </c>
    </row>
    <row r="3" spans="1:25" x14ac:dyDescent="0.25">
      <c r="A3" s="15"/>
      <c r="B3" s="16"/>
      <c r="C3" s="112"/>
      <c r="D3" s="5" t="s">
        <v>26</v>
      </c>
      <c r="E3" s="6" t="s">
        <v>31</v>
      </c>
      <c r="F3" s="16"/>
      <c r="G3" s="16"/>
      <c r="H3" s="18"/>
      <c r="I3" s="19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8"/>
      <c r="X3" s="8" t="s">
        <v>36</v>
      </c>
      <c r="Y3" s="8" t="s">
        <v>40</v>
      </c>
    </row>
    <row r="4" spans="1:25" x14ac:dyDescent="0.25">
      <c r="A4" s="15"/>
      <c r="B4" s="16"/>
      <c r="C4" s="112"/>
      <c r="D4" s="5" t="s">
        <v>27</v>
      </c>
      <c r="E4" s="7">
        <v>45207</v>
      </c>
      <c r="F4" s="16"/>
      <c r="G4" s="16"/>
      <c r="H4" s="18"/>
      <c r="I4" s="19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8"/>
      <c r="X4" s="8" t="s">
        <v>35</v>
      </c>
      <c r="Y4" s="8" t="s">
        <v>41</v>
      </c>
    </row>
    <row r="5" spans="1:25" x14ac:dyDescent="0.25">
      <c r="A5" s="15"/>
      <c r="B5" s="16"/>
      <c r="C5" s="112"/>
      <c r="D5" s="5" t="s">
        <v>28</v>
      </c>
      <c r="E5" s="6" t="s">
        <v>32</v>
      </c>
      <c r="F5" s="16"/>
      <c r="G5" s="16"/>
      <c r="H5" s="18"/>
      <c r="I5" s="19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8"/>
      <c r="Y5" s="8" t="s">
        <v>42</v>
      </c>
    </row>
    <row r="6" spans="1:25" ht="18" customHeight="1" x14ac:dyDescent="0.25">
      <c r="A6" s="15"/>
      <c r="B6" s="16"/>
      <c r="C6" s="15"/>
      <c r="D6" s="16"/>
      <c r="E6" s="16"/>
      <c r="F6" s="16"/>
      <c r="G6" s="16"/>
      <c r="H6" s="18"/>
      <c r="I6" s="19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8"/>
    </row>
    <row r="7" spans="1:25" ht="27" customHeight="1" x14ac:dyDescent="0.25">
      <c r="A7" s="15"/>
      <c r="B7" s="104" t="s">
        <v>14</v>
      </c>
      <c r="C7" s="106" t="s">
        <v>0</v>
      </c>
      <c r="D7" s="104" t="s">
        <v>37</v>
      </c>
      <c r="E7" s="113" t="s">
        <v>18</v>
      </c>
      <c r="F7" s="116" t="s">
        <v>105</v>
      </c>
      <c r="G7" s="111" t="s">
        <v>12</v>
      </c>
      <c r="H7" s="111"/>
      <c r="I7" s="111"/>
      <c r="J7" s="111" t="s">
        <v>7</v>
      </c>
      <c r="K7" s="111"/>
      <c r="L7" s="111"/>
      <c r="M7" s="111"/>
      <c r="N7" s="108" t="s">
        <v>3</v>
      </c>
      <c r="O7" s="110"/>
      <c r="P7" s="108" t="s">
        <v>5</v>
      </c>
      <c r="Q7" s="109"/>
      <c r="R7" s="110"/>
      <c r="S7" s="111" t="s">
        <v>46</v>
      </c>
      <c r="T7" s="111"/>
      <c r="U7" s="111"/>
      <c r="V7" s="111"/>
      <c r="W7" s="106" t="s">
        <v>2</v>
      </c>
    </row>
    <row r="8" spans="1:25" ht="30" customHeight="1" x14ac:dyDescent="0.25">
      <c r="A8" s="15"/>
      <c r="B8" s="105"/>
      <c r="C8" s="107"/>
      <c r="D8" s="105"/>
      <c r="E8" s="114"/>
      <c r="F8" s="117"/>
      <c r="G8" s="22" t="s">
        <v>21</v>
      </c>
      <c r="H8" s="22" t="s">
        <v>19</v>
      </c>
      <c r="I8" s="22" t="s">
        <v>20</v>
      </c>
      <c r="J8" s="22" t="s">
        <v>22</v>
      </c>
      <c r="K8" s="22" t="s">
        <v>23</v>
      </c>
      <c r="L8" s="22" t="s">
        <v>24</v>
      </c>
      <c r="M8" s="22" t="s">
        <v>8</v>
      </c>
      <c r="N8" s="22" t="s">
        <v>22</v>
      </c>
      <c r="O8" s="22" t="s">
        <v>4</v>
      </c>
      <c r="P8" s="22" t="s">
        <v>6</v>
      </c>
      <c r="Q8" s="22" t="s">
        <v>23</v>
      </c>
      <c r="R8" s="22" t="s">
        <v>1</v>
      </c>
      <c r="S8" s="22" t="s">
        <v>13</v>
      </c>
      <c r="T8" s="22" t="s">
        <v>44</v>
      </c>
      <c r="U8" s="22" t="s">
        <v>45</v>
      </c>
      <c r="V8" s="21" t="s">
        <v>1</v>
      </c>
      <c r="W8" s="107"/>
    </row>
    <row r="9" spans="1:25" ht="24" customHeight="1" x14ac:dyDescent="0.25">
      <c r="A9" s="15"/>
      <c r="B9" s="98" t="s">
        <v>55</v>
      </c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100"/>
    </row>
    <row r="10" spans="1:25" ht="120" customHeight="1" x14ac:dyDescent="0.25">
      <c r="A10" s="15"/>
      <c r="B10" s="26" t="s">
        <v>204</v>
      </c>
      <c r="C10" s="26" t="s">
        <v>247</v>
      </c>
      <c r="D10" s="11"/>
      <c r="E10" s="12" t="s">
        <v>248</v>
      </c>
      <c r="F10" s="32"/>
      <c r="G10" s="33"/>
      <c r="H10" s="34"/>
      <c r="I10" s="34"/>
      <c r="J10" s="36"/>
      <c r="K10" s="36"/>
      <c r="L10" s="36"/>
      <c r="M10" s="37"/>
      <c r="N10" s="36"/>
      <c r="O10" s="33"/>
      <c r="P10" s="37"/>
      <c r="Q10" s="36"/>
      <c r="R10" s="19" t="s">
        <v>39</v>
      </c>
      <c r="S10" s="33"/>
      <c r="T10" s="36"/>
      <c r="U10" s="36"/>
      <c r="V10" s="36" t="s">
        <v>33</v>
      </c>
      <c r="W10" s="12" t="s">
        <v>249</v>
      </c>
    </row>
    <row r="11" spans="1:25" ht="24" customHeight="1" x14ac:dyDescent="0.25">
      <c r="A11" s="15"/>
      <c r="B11" s="98" t="s">
        <v>243</v>
      </c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100"/>
    </row>
    <row r="12" spans="1:25" ht="120" customHeight="1" x14ac:dyDescent="0.25">
      <c r="A12" s="15"/>
      <c r="B12" s="26" t="s">
        <v>244</v>
      </c>
      <c r="C12" s="26" t="s">
        <v>245</v>
      </c>
      <c r="D12" s="11"/>
      <c r="E12" s="12" t="s">
        <v>246</v>
      </c>
      <c r="F12" s="32"/>
      <c r="G12" s="33"/>
      <c r="H12" s="34"/>
      <c r="I12" s="34"/>
      <c r="J12" s="36"/>
      <c r="K12" s="36"/>
      <c r="L12" s="36"/>
      <c r="M12" s="37"/>
      <c r="N12" s="36"/>
      <c r="O12" s="33"/>
      <c r="P12" s="37"/>
      <c r="Q12" s="36"/>
      <c r="R12" s="19" t="s">
        <v>39</v>
      </c>
      <c r="S12" s="33"/>
      <c r="T12" s="36"/>
      <c r="U12" s="36"/>
      <c r="V12" s="36" t="s">
        <v>33</v>
      </c>
      <c r="W12" s="12" t="s">
        <v>251</v>
      </c>
    </row>
    <row r="13" spans="1:25" ht="24" customHeight="1" x14ac:dyDescent="0.25">
      <c r="A13" s="15"/>
      <c r="B13" s="98" t="s">
        <v>205</v>
      </c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100"/>
    </row>
    <row r="14" spans="1:25" ht="120" customHeight="1" x14ac:dyDescent="0.25">
      <c r="A14" s="15"/>
      <c r="B14" s="26" t="s">
        <v>206</v>
      </c>
      <c r="C14" s="26" t="s">
        <v>207</v>
      </c>
      <c r="D14" s="11" t="s">
        <v>208</v>
      </c>
      <c r="E14" s="12" t="s">
        <v>209</v>
      </c>
      <c r="F14" s="32"/>
      <c r="G14" s="33"/>
      <c r="H14" s="34"/>
      <c r="I14" s="34"/>
      <c r="J14" s="36"/>
      <c r="K14" s="36"/>
      <c r="L14" s="36"/>
      <c r="M14" s="37"/>
      <c r="N14" s="36"/>
      <c r="O14" s="33"/>
      <c r="P14" s="37"/>
      <c r="Q14" s="36"/>
      <c r="R14" s="33" t="s">
        <v>39</v>
      </c>
      <c r="S14" s="33"/>
      <c r="T14" s="36"/>
      <c r="U14" s="36"/>
      <c r="V14" s="36" t="s">
        <v>34</v>
      </c>
      <c r="W14" s="12"/>
    </row>
  </sheetData>
  <dataConsolidate/>
  <mergeCells count="15">
    <mergeCell ref="F7:F8"/>
    <mergeCell ref="B9:W9"/>
    <mergeCell ref="B13:W13"/>
    <mergeCell ref="W7:W8"/>
    <mergeCell ref="G7:I7"/>
    <mergeCell ref="J7:M7"/>
    <mergeCell ref="N7:O7"/>
    <mergeCell ref="P7:R7"/>
    <mergeCell ref="S7:V7"/>
    <mergeCell ref="B11:W11"/>
    <mergeCell ref="C2:C5"/>
    <mergeCell ref="B7:B8"/>
    <mergeCell ref="C7:C8"/>
    <mergeCell ref="D7:D8"/>
    <mergeCell ref="E7:E8"/>
  </mergeCells>
  <phoneticPr fontId="6" type="noConversion"/>
  <conditionalFormatting sqref="R10 R12">
    <cfRule type="containsText" dxfId="17" priority="45" operator="containsText" text="PARTIALLY PAID">
      <formula>NOT(ISERROR(SEARCH("PARTIALLY PAID",R10)))</formula>
    </cfRule>
    <cfRule type="containsText" dxfId="16" priority="46" operator="containsText" text="OVERDUE">
      <formula>NOT(ISERROR(SEARCH("OVERDUE",R10)))</formula>
    </cfRule>
    <cfRule type="containsText" dxfId="15" priority="47" operator="containsText" text="PAID">
      <formula>NOT(ISERROR(SEARCH("PAID",R10)))</formula>
    </cfRule>
    <cfRule type="containsText" dxfId="14" priority="48" operator="containsText" text="IN PROGRESS">
      <formula>NOT(ISERROR(SEARCH("IN PROGRESS",R10)))</formula>
    </cfRule>
    <cfRule type="containsText" dxfId="13" priority="49" operator="containsText" text="NOT RECEIVED">
      <formula>NOT(ISERROR(SEARCH("NOT RECEIVED",R10)))</formula>
    </cfRule>
  </conditionalFormatting>
  <conditionalFormatting sqref="R14">
    <cfRule type="containsText" dxfId="12" priority="35" operator="containsText" text="PARTIALLY PAID">
      <formula>NOT(ISERROR(SEARCH("PARTIALLY PAID",R14)))</formula>
    </cfRule>
    <cfRule type="containsText" dxfId="11" priority="36" operator="containsText" text="OVERDUE">
      <formula>NOT(ISERROR(SEARCH("OVERDUE",R14)))</formula>
    </cfRule>
    <cfRule type="containsText" dxfId="10" priority="37" operator="containsText" text="PAID">
      <formula>NOT(ISERROR(SEARCH("PAID",R14)))</formula>
    </cfRule>
    <cfRule type="containsText" dxfId="9" priority="38" operator="containsText" text="IN PROGRESS">
      <formula>NOT(ISERROR(SEARCH("IN PROGRESS",R14)))</formula>
    </cfRule>
    <cfRule type="containsText" dxfId="8" priority="39" operator="containsText" text="NOT RECEIVED">
      <formula>NOT(ISERROR(SEARCH("NOT RECEIVED",R14)))</formula>
    </cfRule>
  </conditionalFormatting>
  <conditionalFormatting sqref="V10 V12">
    <cfRule type="containsText" dxfId="7" priority="74" operator="containsText" text="DELIVERED">
      <formula>NOT(ISERROR(SEARCH("DELIVERED",V10)))</formula>
    </cfRule>
    <cfRule type="containsText" dxfId="6" priority="75" operator="containsText" text="IN TRANSIT">
      <formula>NOT(ISERROR(SEARCH("IN TRANSIT",V10)))</formula>
    </cfRule>
    <cfRule type="containsText" dxfId="5" priority="76" operator="containsText" text="ORDERED">
      <formula>NOT(ISERROR(SEARCH("ORDERED",V10)))</formula>
    </cfRule>
    <cfRule type="containsText" dxfId="4" priority="77" operator="containsText" text="PENDING">
      <formula>NOT(ISERROR(SEARCH("PENDING",V10)))</formula>
    </cfRule>
  </conditionalFormatting>
  <conditionalFormatting sqref="V14">
    <cfRule type="containsText" dxfId="3" priority="66" operator="containsText" text="DELIVERED">
      <formula>NOT(ISERROR(SEARCH("DELIVERED",V14)))</formula>
    </cfRule>
    <cfRule type="containsText" dxfId="2" priority="67" operator="containsText" text="IN TRANSIT">
      <formula>NOT(ISERROR(SEARCH("IN TRANSIT",V14)))</formula>
    </cfRule>
    <cfRule type="containsText" dxfId="1" priority="68" operator="containsText" text="ORDERED">
      <formula>NOT(ISERROR(SEARCH("ORDERED",V14)))</formula>
    </cfRule>
    <cfRule type="containsText" dxfId="0" priority="69" operator="containsText" text="PENDING">
      <formula>NOT(ISERROR(SEARCH("PENDING",V14)))</formula>
    </cfRule>
  </conditionalFormatting>
  <dataValidations disablePrompts="1" count="2">
    <dataValidation type="list" allowBlank="1" showInputMessage="1" showErrorMessage="1" promptTitle="STATUS" prompt="NOT RECEIVED: INVOICE NOT RECEIVED_x000a_IN PROGRESS: PPAR SUBMITTED_x000a_PARTIALLY PAID: PPAR SUBMITTED FOR PARTIAL PAYMENTS_x000a_PAID: PPAR APPROVED_x000a_OVERDUE: INVOICE NOT PAID BEFORE DUE DATE" sqref="R10 R12:R14" xr:uid="{FCB16A23-3B34-48A6-8525-7704B30E57E1}">
      <formula1>$Y$1:$Y$5</formula1>
    </dataValidation>
    <dataValidation type="list" allowBlank="1" showInputMessage="1" showErrorMessage="1" promptTitle="STATUS" prompt="STATUS OF PROCUREMENT ITEM" sqref="V10 V12:V14" xr:uid="{317CDAE1-FE6E-4BC1-A7D1-FBFFDC90EE46}">
      <formula1>$X$1:$X$4</formula1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3779AE491E98D43AB01ED901AECDEDB" ma:contentTypeVersion="18" ma:contentTypeDescription="Create a new document." ma:contentTypeScope="" ma:versionID="14370bc0e5fad9dddb7a3b63fdc91de3">
  <xsd:schema xmlns:xsd="http://www.w3.org/2001/XMLSchema" xmlns:xs="http://www.w3.org/2001/XMLSchema" xmlns:p="http://schemas.microsoft.com/office/2006/metadata/properties" xmlns:ns2="88c64a5f-fb56-4a0c-a643-f2833bddd3ff" xmlns:ns3="5cfd6aeb-5d6e-4098-bc9c-aa0e8037f056" targetNamespace="http://schemas.microsoft.com/office/2006/metadata/properties" ma:root="true" ma:fieldsID="d4d1681cc497132d3eb470c10e64c515" ns2:_="" ns3:_="">
    <xsd:import namespace="88c64a5f-fb56-4a0c-a643-f2833bddd3ff"/>
    <xsd:import namespace="5cfd6aeb-5d6e-4098-bc9c-aa0e8037f05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c64a5f-fb56-4a0c-a643-f2833bddd3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f74b2f6-273d-45c8-916f-86755d38696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fd6aeb-5d6e-4098-bc9c-aa0e8037f05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b886620a-5907-4fb6-8ba7-308059633cb5}" ma:internalName="TaxCatchAll" ma:showField="CatchAllData" ma:web="5cfd6aeb-5d6e-4098-bc9c-aa0e8037f05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c64a5f-fb56-4a0c-a643-f2833bddd3ff">
      <Terms xmlns="http://schemas.microsoft.com/office/infopath/2007/PartnerControls"/>
    </lcf76f155ced4ddcb4097134ff3c332f>
    <TaxCatchAll xmlns="5cfd6aeb-5d6e-4098-bc9c-aa0e8037f056" xsi:nil="true"/>
  </documentManagement>
</p:properties>
</file>

<file path=customXml/itemProps1.xml><?xml version="1.0" encoding="utf-8"?>
<ds:datastoreItem xmlns:ds="http://schemas.openxmlformats.org/officeDocument/2006/customXml" ds:itemID="{5B1B2A55-50E3-458B-B780-EA5886CBFD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c64a5f-fb56-4a0c-a643-f2833bddd3ff"/>
    <ds:schemaRef ds:uri="5cfd6aeb-5d6e-4098-bc9c-aa0e8037f05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B07A832-E45A-4780-8F8C-269E87AF0F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E1DCA8-01CE-496C-AFAA-BB061ECA5686}">
  <ds:schemaRefs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5cfd6aeb-5d6e-4098-bc9c-aa0e8037f056"/>
    <ds:schemaRef ds:uri="88c64a5f-fb56-4a0c-a643-f2833bddd3ff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FF&amp;E</vt:lpstr>
      <vt:lpstr>SUB-CONTRACTORS</vt:lpstr>
      <vt:lpstr>HIRE SCHEDULE</vt:lpstr>
      <vt:lpstr>AWAITING_COLLECTION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Izaac Maroney</dc:creator>
  <cp:lastModifiedBy>Sorrel Atkinson</cp:lastModifiedBy>
  <cp:lastPrinted>2023-11-01T02:58:04Z</cp:lastPrinted>
  <dcterms:created xsi:type="dcterms:W3CDTF">2023-10-24T21:29:43Z</dcterms:created>
  <dcterms:modified xsi:type="dcterms:W3CDTF">2024-06-03T05:50:48Z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0x010100A3779AE491E98D43AB01ED901AECDEDB</vt:lpwstr>
  </property>
</Properties>
</file>