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my Amos\Desktop\Desktop\Cert 4 in Contracts Administration\SUBMITTED\12. CPCCBC4004A Identify &amp; Produce Estimated Costs for Building &amp; Construct\"/>
    </mc:Choice>
  </mc:AlternateContent>
  <xr:revisionPtr revIDLastSave="0" documentId="8_{21D1BA1A-6F22-438C-80E6-0788F9677913}" xr6:coauthVersionLast="45" xr6:coauthVersionMax="45" xr10:uidLastSave="{00000000-0000-0000-0000-000000000000}"/>
  <workbookProtection workbookAlgorithmName="SHA-512" workbookHashValue="Re8dhzWPJvREpJIx9iQXJ5aj/DeX3bzl4lcaQfKgWa/wHAmAbf/Q1meNKIQ2Clkn50NJqOdkMYvPJ4fB2dLaiQ==" workbookSaltValue="UIRZDRMh+Z7NNsImy4KFTg==" workbookSpinCount="100000" lockStructure="1"/>
  <bookViews>
    <workbookView xWindow="28680" yWindow="-120" windowWidth="29040" windowHeight="15840" xr2:uid="{00000000-000D-0000-FFFF-FFFF00000000}"/>
  </bookViews>
  <sheets>
    <sheet name="Reo-BOQ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7" i="1" l="1"/>
  <c r="B66" i="1"/>
  <c r="B65" i="1"/>
  <c r="B63" i="1"/>
  <c r="B62" i="1"/>
  <c r="B61" i="1"/>
  <c r="B59" i="1"/>
  <c r="B58" i="1"/>
  <c r="B57" i="1"/>
  <c r="B56" i="1"/>
  <c r="B54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0" i="1"/>
  <c r="B29" i="1"/>
  <c r="B28" i="1"/>
  <c r="B27" i="1"/>
  <c r="B25" i="1"/>
  <c r="B24" i="1"/>
  <c r="B23" i="1"/>
  <c r="B21" i="1"/>
  <c r="B20" i="1"/>
  <c r="B18" i="1"/>
  <c r="B17" i="1"/>
  <c r="B16" i="1"/>
  <c r="B15" i="1"/>
  <c r="B14" i="1"/>
  <c r="B13" i="1"/>
  <c r="B12" i="1"/>
  <c r="B10" i="1"/>
  <c r="B8" i="1"/>
  <c r="B7" i="1"/>
  <c r="B6" i="1"/>
  <c r="B5" i="1"/>
</calcChain>
</file>

<file path=xl/sharedStrings.xml><?xml version="1.0" encoding="utf-8"?>
<sst xmlns="http://schemas.openxmlformats.org/spreadsheetml/2006/main" count="123" uniqueCount="69">
  <si>
    <t>Description</t>
  </si>
  <si>
    <t>Quantity</t>
  </si>
  <si>
    <t>Unit</t>
  </si>
  <si>
    <t>Detail, cut, bend and supply to site processed bar for the following Capping Beams</t>
  </si>
  <si>
    <t>N12 Bar to footings</t>
  </si>
  <si>
    <t>t</t>
  </si>
  <si>
    <t>N16 Bar to footings</t>
  </si>
  <si>
    <t>N20 Bar to footings</t>
  </si>
  <si>
    <t>N32 Bar to footings</t>
  </si>
  <si>
    <t>Detail, cut, bend and supply to site processed bar for the John Lane suspended slab</t>
  </si>
  <si>
    <t>GF slab 300mm thk (N50 concrete, wiith reo at 170kg/m3)</t>
  </si>
  <si>
    <t>Detail, cut, bend and supply to site stock bar for the following footings</t>
  </si>
  <si>
    <t>SL82 mesh to footings</t>
  </si>
  <si>
    <t>m2</t>
  </si>
  <si>
    <t>N24 Bar to footings</t>
  </si>
  <si>
    <t>N28 Bar to footings</t>
  </si>
  <si>
    <t>Detail, cut, bend and supply to site stock bar for the following ground slabs</t>
  </si>
  <si>
    <t>Basement B2 floor slab 100mm thk (N32 concrete, SL82 mesh, reo at 10kg/m3)</t>
  </si>
  <si>
    <t>External Slabs (N32 concrete, SL82 mesh, reo at 10kg/m3)</t>
  </si>
  <si>
    <t>Detail, cut, bend and supply to site stock bar for the following walls</t>
  </si>
  <si>
    <t>N12 Bar to walls</t>
  </si>
  <si>
    <t>N16 Bar to walls</t>
  </si>
  <si>
    <t>N20 Bar to walls</t>
  </si>
  <si>
    <t>Detail, cut, bend and supply to site stock bar for the following columns</t>
  </si>
  <si>
    <t>N12 Bar to columns</t>
  </si>
  <si>
    <t>N20 Bar to columns</t>
  </si>
  <si>
    <t>N24 Bar to columns</t>
  </si>
  <si>
    <t>N32 Bar to columns</t>
  </si>
  <si>
    <t>Detail, cut, bend and supply to site stock bar for the following suspended slabs</t>
  </si>
  <si>
    <t>N12 Bar to suspended slabs</t>
  </si>
  <si>
    <t>N16 Bar to suspended slabs</t>
  </si>
  <si>
    <t>N16 Dowels</t>
  </si>
  <si>
    <t>Basement Level 1 to Shotcrete wall ties bars - allows 2 rows of N20 at 200 crs</t>
  </si>
  <si>
    <t>Level 1 GF slab 250mm thk (N40 concrete, Post tensioned with reo at 13kg/m2)</t>
  </si>
  <si>
    <t>Level 1 GF Beams (reo at 120kg/m3)</t>
  </si>
  <si>
    <t>B1 to GF L1 Ramp slab 250mm thick (N40 concrete, reo at 150kg/m3)</t>
  </si>
  <si>
    <t>Level 2 slab 210 - 250mm thk (N40 concrete, Post tensioned with reo at 11kg/m2)</t>
  </si>
  <si>
    <t>Level 2 Beams (reo at 120kg/m3) [Area: 4]</t>
  </si>
  <si>
    <t>Level 3 slab 210 - 450mm thk (N40 concrete, Post tensioned with reo at 14kg/m2)</t>
  </si>
  <si>
    <t>Level 3 Beams (reo at 120kg/m3)</t>
  </si>
  <si>
    <t>Level 4 slab 210mm thk (N40 concrete, Post tensioned with reo at 10kg/m2)</t>
  </si>
  <si>
    <t>Level 4 Beams (reo at 120kg/m3)</t>
  </si>
  <si>
    <t>Level 5 slab 210mm thk (N40 concrete, Post tensioned with reo at 10kg/m2)</t>
  </si>
  <si>
    <t>Level 5 Beams (reo at 120kg/m3)</t>
  </si>
  <si>
    <t>Level 6 slab 200 - 250mm thk (N40 concrete, Post tensioned with reo at 10kg/m2)</t>
  </si>
  <si>
    <t>Level 6 Beams (reo at 120kg/m3)</t>
  </si>
  <si>
    <t>Level 7 slab 200 - 225mm thk (N40 concrete, Post tensioned with reo at 18kg/m2)</t>
  </si>
  <si>
    <t>Level 7 Beams (reo at 120kg/m3)</t>
  </si>
  <si>
    <t>Plant Level slab 250mm thk (N40 concrete, Post tensioned with reo at 11kg/m2)</t>
  </si>
  <si>
    <t>Reinforcement adjustment due to reduction in design Ratios</t>
  </si>
  <si>
    <t>Detail, cut, bend and supply to site stock bar for the following Lift lid</t>
  </si>
  <si>
    <t>Lift lid 200mmthk  (N40 concrete, conventional reinforcing at 120kg/m3)</t>
  </si>
  <si>
    <t>tonnes</t>
  </si>
  <si>
    <t>Detail, cut, bend and supply to site stock bar for the following stairs</t>
  </si>
  <si>
    <t>Stair 1 (N40 concrete, reo at 150kg/m3)</t>
  </si>
  <si>
    <t>Stair 2 (N40 concrete, reo at 150kg/m3)</t>
  </si>
  <si>
    <t>Stair 3 (N40 concrete, reo at 150kg/m3)</t>
  </si>
  <si>
    <t>SOHO Stairs (N40 concrete, reo at 150kg/m3)</t>
  </si>
  <si>
    <t>Supply and place mesh to the following slabs</t>
  </si>
  <si>
    <t>SL82 mesh to External Slabs (N32 concrete, SL82 mesh, reo at 20kg/m3)</t>
  </si>
  <si>
    <t>m</t>
  </si>
  <si>
    <t>Supply and place Blockwork Starter Bars</t>
  </si>
  <si>
    <t>BW1 Blockwork N16 Starter Bars at 200 crs</t>
  </si>
  <si>
    <t>BW2 Blockwork N16 Starter bars at 400 crs</t>
  </si>
  <si>
    <t>N12 Blockwork Starter Bars at 400 crs</t>
  </si>
  <si>
    <t>Reinforcing-BOQ</t>
  </si>
  <si>
    <t xml:space="preserve">SL82 mesh to Ground floor slab 120mm thk (N32 concrete, SL82 mesh) </t>
  </si>
  <si>
    <t xml:space="preserve">F11TM300 trench mesh to Basement B2 floor slab thickenings TH1 (N32 concrete, 3.F11TM) </t>
  </si>
  <si>
    <r>
      <t xml:space="preserve">Note: BOQ will not form part of the final agreement. This BOQ is from the tender and must be used for </t>
    </r>
    <r>
      <rPr>
        <b/>
        <sz val="11"/>
        <color rgb="FFFF0000"/>
        <rFont val="Calibri"/>
        <family val="2"/>
      </rPr>
      <t>REFERENCE ONLY</t>
    </r>
    <r>
      <rPr>
        <b/>
        <sz val="11"/>
        <rFont val="Calibri"/>
        <family val="2"/>
      </rPr>
      <t>. We encourage you to provide a revised BOQ using the current structural drawings issued via procore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</si>
</sst>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b/>
      <sz val="13"/>
      <color rgb="FF1F497D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8CCE4"/>
      </patternFill>
    </fill>
    <fill>
      <patternFill patternType="solid">
        <fgColor rgb="FFCAD9E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 applyNumberFormat="1" applyFont="1"/>
    <xf numFmtId="4" fontId="1" fillId="0" borderId="1" xfId="0" applyNumberFormat="1" applyFont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4" fontId="3" fillId="3" borderId="1" xfId="0" applyNumberFormat="1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horizontal="right" vertical="top" wrapText="1"/>
    </xf>
    <xf numFmtId="4" fontId="0" fillId="0" borderId="1" xfId="0" applyNumberFormat="1" applyFont="1" applyBorder="1" applyAlignment="1">
      <alignment vertical="top" wrapText="1" indent="1"/>
    </xf>
    <xf numFmtId="4" fontId="0" fillId="0" borderId="1" xfId="0" applyNumberFormat="1" applyFont="1" applyBorder="1" applyAlignment="1">
      <alignment horizontal="right" vertical="top" wrapText="1"/>
    </xf>
    <xf numFmtId="4" fontId="0" fillId="0" borderId="1" xfId="0" applyNumberFormat="1" applyFont="1" applyBorder="1" applyAlignment="1">
      <alignment vertical="top" wrapText="1"/>
    </xf>
    <xf numFmtId="0" fontId="4" fillId="0" borderId="0" xfId="0" applyNumberFormat="1" applyFont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1"/>
  <sheetViews>
    <sheetView tabSelected="1" workbookViewId="0">
      <pane xSplit="3" ySplit="2" topLeftCell="D3" activePane="bottomRight" state="frozen"/>
      <selection pane="topRight" activeCell="G1" sqref="G1"/>
      <selection pane="bottomLeft" activeCell="A2" sqref="A2"/>
      <selection pane="bottomRight" activeCell="B12" sqref="B12"/>
    </sheetView>
  </sheetViews>
  <sheetFormatPr defaultRowHeight="15"/>
  <cols>
    <col min="1" max="1" width="45.5703125" customWidth="1"/>
    <col min="2" max="2" width="13.85546875" customWidth="1"/>
    <col min="3" max="3" width="9.140625" customWidth="1"/>
  </cols>
  <sheetData>
    <row r="1" spans="1:3" ht="46.5" customHeight="1">
      <c r="A1" s="9" t="s">
        <v>68</v>
      </c>
      <c r="B1" s="9"/>
      <c r="C1" s="9"/>
    </row>
    <row r="2" spans="1:3" ht="17.25">
      <c r="A2" s="1" t="s">
        <v>0</v>
      </c>
      <c r="B2" s="1" t="s">
        <v>1</v>
      </c>
      <c r="C2" s="1" t="s">
        <v>2</v>
      </c>
    </row>
    <row r="3" spans="1:3" ht="18.75">
      <c r="A3" s="2" t="s">
        <v>65</v>
      </c>
      <c r="B3" s="3"/>
      <c r="C3" s="3"/>
    </row>
    <row r="4" spans="1:3" ht="47.25">
      <c r="A4" s="4" t="s">
        <v>3</v>
      </c>
      <c r="B4" s="5"/>
      <c r="C4" s="5"/>
    </row>
    <row r="5" spans="1:3">
      <c r="A5" s="6" t="s">
        <v>4</v>
      </c>
      <c r="B5" s="7">
        <f>(0.84084)*(1)*(1)*(1)*(1 + (0))</f>
        <v>0.84084000000000003</v>
      </c>
      <c r="C5" s="7" t="s">
        <v>5</v>
      </c>
    </row>
    <row r="6" spans="1:3">
      <c r="A6" s="6" t="s">
        <v>6</v>
      </c>
      <c r="B6" s="7">
        <f>(2.737)*(1)*(1)*(1)*(1 + (0))</f>
        <v>2.7370000000000001</v>
      </c>
      <c r="C6" s="7" t="s">
        <v>5</v>
      </c>
    </row>
    <row r="7" spans="1:3">
      <c r="A7" s="6" t="s">
        <v>7</v>
      </c>
      <c r="B7" s="7">
        <f>(0.3591)*(1)*(1)*(1)*(1 + (0))</f>
        <v>0.35909999999999997</v>
      </c>
      <c r="C7" s="7" t="s">
        <v>5</v>
      </c>
    </row>
    <row r="8" spans="1:3">
      <c r="A8" s="6" t="s">
        <v>8</v>
      </c>
      <c r="B8" s="7">
        <f>(21.77802)*(1)*(1)*(1)*(1 + (0))</f>
        <v>21.778020000000001</v>
      </c>
      <c r="C8" s="7" t="s">
        <v>5</v>
      </c>
    </row>
    <row r="9" spans="1:3" ht="47.25">
      <c r="A9" s="4" t="s">
        <v>9</v>
      </c>
      <c r="B9" s="5"/>
      <c r="C9" s="5"/>
    </row>
    <row r="10" spans="1:3" ht="30">
      <c r="A10" s="6" t="s">
        <v>10</v>
      </c>
      <c r="B10" s="7">
        <f>(9.01)*(1)*(1)*(1)*(1 + (0))</f>
        <v>9.01</v>
      </c>
      <c r="C10" s="7" t="s">
        <v>5</v>
      </c>
    </row>
    <row r="11" spans="1:3" ht="31.5">
      <c r="A11" s="4" t="s">
        <v>11</v>
      </c>
      <c r="B11" s="5"/>
      <c r="C11" s="5"/>
    </row>
    <row r="12" spans="1:3">
      <c r="A12" s="6" t="s">
        <v>12</v>
      </c>
      <c r="B12" s="7">
        <f>(2)*(1)*(1)*(1)*(1 + (0))</f>
        <v>2</v>
      </c>
      <c r="C12" s="7" t="s">
        <v>13</v>
      </c>
    </row>
    <row r="13" spans="1:3">
      <c r="A13" s="6" t="s">
        <v>4</v>
      </c>
      <c r="B13" s="7">
        <f>(0.664664)*(1)*(1)*(1)*(1 + (0))</f>
        <v>0.66466400000000003</v>
      </c>
      <c r="C13" s="7" t="s">
        <v>5</v>
      </c>
    </row>
    <row r="14" spans="1:3">
      <c r="A14" s="6" t="s">
        <v>6</v>
      </c>
      <c r="B14" s="7">
        <f>(0.955857)*(1)*(1)*(1)*(1 + (0))</f>
        <v>0.95585699999999996</v>
      </c>
      <c r="C14" s="7" t="s">
        <v>5</v>
      </c>
    </row>
    <row r="15" spans="1:3">
      <c r="A15" s="6" t="s">
        <v>7</v>
      </c>
      <c r="B15" s="7">
        <f>(2.415672)*(1)*(1)*(1)*(1 + (0))</f>
        <v>2.4156719999999998</v>
      </c>
      <c r="C15" s="7" t="s">
        <v>5</v>
      </c>
    </row>
    <row r="16" spans="1:3">
      <c r="A16" s="6" t="s">
        <v>14</v>
      </c>
      <c r="B16" s="7">
        <f>(0.91)*(1)*(1)*(1)*(1 + (0))</f>
        <v>0.91</v>
      </c>
      <c r="C16" s="7" t="s">
        <v>5</v>
      </c>
    </row>
    <row r="17" spans="1:3">
      <c r="A17" s="6" t="s">
        <v>15</v>
      </c>
      <c r="B17" s="7">
        <f>(2.32848)*(1)*(1)*(1)*(1 + (0))</f>
        <v>2.3284799999999999</v>
      </c>
      <c r="C17" s="7" t="s">
        <v>5</v>
      </c>
    </row>
    <row r="18" spans="1:3">
      <c r="A18" s="6" t="s">
        <v>8</v>
      </c>
      <c r="B18" s="7">
        <f>(0.647)*(1)*(1)*(1)*(1 + (0))</f>
        <v>0.64700000000000002</v>
      </c>
      <c r="C18" s="7" t="s">
        <v>5</v>
      </c>
    </row>
    <row r="19" spans="1:3" ht="31.5">
      <c r="A19" s="4" t="s">
        <v>16</v>
      </c>
      <c r="B19" s="5"/>
      <c r="C19" s="5"/>
    </row>
    <row r="20" spans="1:3" ht="30">
      <c r="A20" s="6" t="s">
        <v>17</v>
      </c>
      <c r="B20" s="7">
        <f>(1.17)*(1)*(1)*(1)*(1 + (0))</f>
        <v>1.17</v>
      </c>
      <c r="C20" s="7" t="s">
        <v>5</v>
      </c>
    </row>
    <row r="21" spans="1:3" ht="30">
      <c r="A21" s="6" t="s">
        <v>18</v>
      </c>
      <c r="B21" s="7">
        <f>(0.13)*(1)*(1)*(1)*(1 + (0))</f>
        <v>0.13</v>
      </c>
      <c r="C21" s="7" t="s">
        <v>5</v>
      </c>
    </row>
    <row r="22" spans="1:3" ht="31.5">
      <c r="A22" s="4" t="s">
        <v>19</v>
      </c>
      <c r="B22" s="5"/>
      <c r="C22" s="5"/>
    </row>
    <row r="23" spans="1:3">
      <c r="A23" s="6" t="s">
        <v>20</v>
      </c>
      <c r="B23" s="7">
        <f>(4.213846)*(1)*(1)*(1)*(1 + (0))</f>
        <v>4.2138460000000002</v>
      </c>
      <c r="C23" s="7" t="s">
        <v>5</v>
      </c>
    </row>
    <row r="24" spans="1:3">
      <c r="A24" s="6" t="s">
        <v>21</v>
      </c>
      <c r="B24" s="7">
        <f>(3.666936)*(1)*(1)*(1)*(1 + (0))</f>
        <v>3.6669360000000002</v>
      </c>
      <c r="C24" s="7" t="s">
        <v>5</v>
      </c>
    </row>
    <row r="25" spans="1:3">
      <c r="A25" s="6" t="s">
        <v>22</v>
      </c>
      <c r="B25" s="7">
        <f>(8.277696)*(1)*(1)*(1)*(1 + (0))</f>
        <v>8.2776960000000006</v>
      </c>
      <c r="C25" s="7" t="s">
        <v>5</v>
      </c>
    </row>
    <row r="26" spans="1:3" ht="31.5">
      <c r="A26" s="4" t="s">
        <v>23</v>
      </c>
      <c r="B26" s="5"/>
      <c r="C26" s="5"/>
    </row>
    <row r="27" spans="1:3">
      <c r="A27" s="6" t="s">
        <v>24</v>
      </c>
      <c r="B27" s="7">
        <f>(3.8126998)*(1)*(1)*(1)*(1 + (0))</f>
        <v>3.8126997999999999</v>
      </c>
      <c r="C27" s="7" t="s">
        <v>5</v>
      </c>
    </row>
    <row r="28" spans="1:3">
      <c r="A28" s="6" t="s">
        <v>25</v>
      </c>
      <c r="B28" s="7">
        <f>(1.334592)*(1)*(1)*(1)*(1 + (0))</f>
        <v>1.334592</v>
      </c>
      <c r="C28" s="7" t="s">
        <v>5</v>
      </c>
    </row>
    <row r="29" spans="1:3">
      <c r="A29" s="6" t="s">
        <v>26</v>
      </c>
      <c r="B29" s="7">
        <f>(6.33724)*(1)*(1)*(1)*(1 + (0))</f>
        <v>6.3372400000000004</v>
      </c>
      <c r="C29" s="7" t="s">
        <v>5</v>
      </c>
    </row>
    <row r="30" spans="1:3">
      <c r="A30" s="6" t="s">
        <v>27</v>
      </c>
      <c r="B30" s="7">
        <f>(14.54456)*(1)*(1)*(1)*(1 + (0))</f>
        <v>14.544560000000001</v>
      </c>
      <c r="C30" s="7" t="s">
        <v>5</v>
      </c>
    </row>
    <row r="31" spans="1:3" ht="31.5">
      <c r="A31" s="4" t="s">
        <v>28</v>
      </c>
      <c r="B31" s="5"/>
      <c r="C31" s="5"/>
    </row>
    <row r="32" spans="1:3">
      <c r="A32" s="6" t="s">
        <v>29</v>
      </c>
      <c r="B32" s="7">
        <f>(13.102089)*(1)*(1)*(1)*(1 + (0))</f>
        <v>13.102088999999999</v>
      </c>
      <c r="C32" s="7" t="s">
        <v>5</v>
      </c>
    </row>
    <row r="33" spans="1:3">
      <c r="A33" s="6" t="s">
        <v>30</v>
      </c>
      <c r="B33" s="7">
        <f>(2.376682)*(1)*(1)*(1)*(1 + (0))</f>
        <v>2.3766820000000002</v>
      </c>
      <c r="C33" s="7" t="s">
        <v>5</v>
      </c>
    </row>
    <row r="34" spans="1:3">
      <c r="A34" s="6" t="s">
        <v>31</v>
      </c>
      <c r="B34" s="7">
        <f>(0.068425)*(1)*(1)*(1)*(1 + (0))</f>
        <v>6.8425E-2</v>
      </c>
      <c r="C34" s="7" t="s">
        <v>5</v>
      </c>
    </row>
    <row r="35" spans="1:3" ht="30">
      <c r="A35" s="6" t="s">
        <v>32</v>
      </c>
      <c r="B35" s="7">
        <f>(5.6448)*(1)*(1)*(1)*(1 + (0))</f>
        <v>5.6448</v>
      </c>
      <c r="C35" s="7" t="s">
        <v>5</v>
      </c>
    </row>
    <row r="36" spans="1:3" ht="30">
      <c r="A36" s="6" t="s">
        <v>33</v>
      </c>
      <c r="B36" s="7">
        <f>(13.806)*(1)*(1)*(1)*(1 + (0))</f>
        <v>13.805999999999999</v>
      </c>
      <c r="C36" s="7" t="s">
        <v>5</v>
      </c>
    </row>
    <row r="37" spans="1:3">
      <c r="A37" s="6" t="s">
        <v>34</v>
      </c>
      <c r="B37" s="7">
        <f>(2.317428)*(1)*(1)*(1)*(1 + (0))</f>
        <v>2.317428</v>
      </c>
      <c r="C37" s="7" t="s">
        <v>5</v>
      </c>
    </row>
    <row r="38" spans="1:3" ht="30">
      <c r="A38" s="6" t="s">
        <v>35</v>
      </c>
      <c r="B38" s="7">
        <f>(5.5575)*(1)*(1)*(1)*(1 + (0))</f>
        <v>5.5575000000000001</v>
      </c>
      <c r="C38" s="7" t="s">
        <v>5</v>
      </c>
    </row>
    <row r="39" spans="1:3" ht="30">
      <c r="A39" s="6" t="s">
        <v>36</v>
      </c>
      <c r="B39" s="7">
        <f>(9.757)*(1)*(1)*(1)*(1 + (0))</f>
        <v>9.7569999999999997</v>
      </c>
      <c r="C39" s="7" t="s">
        <v>5</v>
      </c>
    </row>
    <row r="40" spans="1:3">
      <c r="A40" s="6" t="s">
        <v>37</v>
      </c>
      <c r="B40" s="7">
        <f>(2.02464)*(1)*(1)*(1)*(1 + (0))</f>
        <v>2.0246400000000002</v>
      </c>
      <c r="C40" s="7" t="s">
        <v>5</v>
      </c>
    </row>
    <row r="41" spans="1:3" ht="30">
      <c r="A41" s="6" t="s">
        <v>38</v>
      </c>
      <c r="B41" s="7">
        <f>(14.658)*(1)*(1)*(1)*(1 + (0))</f>
        <v>14.657999999999999</v>
      </c>
      <c r="C41" s="7" t="s">
        <v>5</v>
      </c>
    </row>
    <row r="42" spans="1:3">
      <c r="A42" s="6" t="s">
        <v>39</v>
      </c>
      <c r="B42" s="7">
        <f>(2.916)*(1)*(1)*(1)*(1 + (0))</f>
        <v>2.9159999999999999</v>
      </c>
      <c r="C42" s="7" t="s">
        <v>5</v>
      </c>
    </row>
    <row r="43" spans="1:3" ht="30">
      <c r="A43" s="6" t="s">
        <v>40</v>
      </c>
      <c r="B43" s="7">
        <f>(10.32)*(1)*(1)*(1)*(1 + (0))</f>
        <v>10.32</v>
      </c>
      <c r="C43" s="7" t="s">
        <v>5</v>
      </c>
    </row>
    <row r="44" spans="1:3">
      <c r="A44" s="6" t="s">
        <v>41</v>
      </c>
      <c r="B44" s="7">
        <f>(2.916)*(1)*(1)*(1)*(1 + (0))</f>
        <v>2.9159999999999999</v>
      </c>
      <c r="C44" s="7" t="s">
        <v>5</v>
      </c>
    </row>
    <row r="45" spans="1:3" ht="30">
      <c r="A45" s="6" t="s">
        <v>42</v>
      </c>
      <c r="B45" s="7">
        <f>(10.32)*(1)*(1)*(1)*(1 + (0))</f>
        <v>10.32</v>
      </c>
      <c r="C45" s="7" t="s">
        <v>5</v>
      </c>
    </row>
    <row r="46" spans="1:3">
      <c r="A46" s="6" t="s">
        <v>43</v>
      </c>
      <c r="B46" s="7">
        <f>(2.916)*(1)*(1)*(1)*(1 + (0))</f>
        <v>2.9159999999999999</v>
      </c>
      <c r="C46" s="7" t="s">
        <v>5</v>
      </c>
    </row>
    <row r="47" spans="1:3" ht="30">
      <c r="A47" s="6" t="s">
        <v>44</v>
      </c>
      <c r="B47" s="7">
        <f>(10.32)*(1)*(1)*(1)*(1 + (0))</f>
        <v>10.32</v>
      </c>
      <c r="C47" s="7" t="s">
        <v>5</v>
      </c>
    </row>
    <row r="48" spans="1:3">
      <c r="A48" s="6" t="s">
        <v>45</v>
      </c>
      <c r="B48" s="7">
        <f>(6.06348)*(1)*(1)*(1)*(1 + (0))</f>
        <v>6.0634800000000002</v>
      </c>
      <c r="C48" s="7" t="s">
        <v>5</v>
      </c>
    </row>
    <row r="49" spans="1:3" ht="30">
      <c r="A49" s="6" t="s">
        <v>46</v>
      </c>
      <c r="B49" s="7">
        <f>(8.082)*(1)*(1)*(1)*(1 + (0))</f>
        <v>8.0820000000000007</v>
      </c>
      <c r="C49" s="7" t="s">
        <v>5</v>
      </c>
    </row>
    <row r="50" spans="1:3">
      <c r="A50" s="6" t="s">
        <v>47</v>
      </c>
      <c r="B50" s="7">
        <f>(6.072)*(1)*(1)*(1)*(1 + (0))</f>
        <v>6.0720000000000001</v>
      </c>
      <c r="C50" s="7" t="s">
        <v>5</v>
      </c>
    </row>
    <row r="51" spans="1:3" ht="30">
      <c r="A51" s="6" t="s">
        <v>48</v>
      </c>
      <c r="B51" s="7">
        <f>(1.034)*(1)*(1)*(1)*(1 + (0))</f>
        <v>1.034</v>
      </c>
      <c r="C51" s="7" t="s">
        <v>5</v>
      </c>
    </row>
    <row r="52" spans="1:3" ht="30">
      <c r="A52" s="6" t="s">
        <v>49</v>
      </c>
      <c r="B52" s="7">
        <f>(-20)*(1)*(1)*(1)*(1 + (0))</f>
        <v>-20</v>
      </c>
      <c r="C52" s="7" t="s">
        <v>5</v>
      </c>
    </row>
    <row r="53" spans="1:3" ht="31.5">
      <c r="A53" s="4" t="s">
        <v>50</v>
      </c>
      <c r="B53" s="5"/>
      <c r="C53" s="5"/>
    </row>
    <row r="54" spans="1:3" ht="30">
      <c r="A54" s="6" t="s">
        <v>51</v>
      </c>
      <c r="B54" s="7">
        <f>(1.32)*(1)*(1)*(1)*(1 + (0))</f>
        <v>1.32</v>
      </c>
      <c r="C54" s="7" t="s">
        <v>52</v>
      </c>
    </row>
    <row r="55" spans="1:3" ht="31.5">
      <c r="A55" s="4" t="s">
        <v>53</v>
      </c>
      <c r="B55" s="5"/>
      <c r="C55" s="5"/>
    </row>
    <row r="56" spans="1:3">
      <c r="A56" s="6" t="s">
        <v>54</v>
      </c>
      <c r="B56" s="7">
        <f>(4.2)*(1)*(1)*(1)*(1 + (0))</f>
        <v>4.2</v>
      </c>
      <c r="C56" s="7" t="s">
        <v>5</v>
      </c>
    </row>
    <row r="57" spans="1:3">
      <c r="A57" s="6" t="s">
        <v>55</v>
      </c>
      <c r="B57" s="7">
        <f>(4.2)*(1)*(1)*(1)*(1 + (0))</f>
        <v>4.2</v>
      </c>
      <c r="C57" s="7" t="s">
        <v>5</v>
      </c>
    </row>
    <row r="58" spans="1:3">
      <c r="A58" s="6" t="s">
        <v>56</v>
      </c>
      <c r="B58" s="7">
        <f>(0.45)*(1)*(1)*(1)*(1 + (0))</f>
        <v>0.45</v>
      </c>
      <c r="C58" s="7" t="s">
        <v>5</v>
      </c>
    </row>
    <row r="59" spans="1:3">
      <c r="A59" s="6" t="s">
        <v>57</v>
      </c>
      <c r="B59" s="7">
        <f>(1.65)*(1)*(1)*(1)*(1 + (0))</f>
        <v>1.65</v>
      </c>
      <c r="C59" s="7" t="s">
        <v>5</v>
      </c>
    </row>
    <row r="60" spans="1:3" ht="31.5">
      <c r="A60" s="4" t="s">
        <v>58</v>
      </c>
      <c r="B60" s="5"/>
      <c r="C60" s="5"/>
    </row>
    <row r="61" spans="1:3" ht="30">
      <c r="A61" s="6" t="s">
        <v>66</v>
      </c>
      <c r="B61" s="7">
        <f>(1164)*(1)*(1)*(1)*(1 + (0))</f>
        <v>1164</v>
      </c>
      <c r="C61" s="7" t="s">
        <v>13</v>
      </c>
    </row>
    <row r="62" spans="1:3" ht="30">
      <c r="A62" s="6" t="s">
        <v>59</v>
      </c>
      <c r="B62" s="7">
        <f>(103)*(1)*(1)*(1)*(1 + (0))</f>
        <v>103</v>
      </c>
      <c r="C62" s="7" t="s">
        <v>13</v>
      </c>
    </row>
    <row r="63" spans="1:3" ht="30">
      <c r="A63" s="6" t="s">
        <v>67</v>
      </c>
      <c r="B63" s="7">
        <f>(18)*(1)*(1)*(1)*(1 + (0))</f>
        <v>18</v>
      </c>
      <c r="C63" s="7" t="s">
        <v>60</v>
      </c>
    </row>
    <row r="64" spans="1:3" ht="15.75">
      <c r="A64" s="4" t="s">
        <v>61</v>
      </c>
      <c r="B64" s="5"/>
      <c r="C64" s="5"/>
    </row>
    <row r="65" spans="1:3">
      <c r="A65" s="6" t="s">
        <v>62</v>
      </c>
      <c r="B65" s="7">
        <f>(800)*(1)*(1)*(1)*(1 + (0))</f>
        <v>800</v>
      </c>
      <c r="C65" s="7" t="s">
        <v>60</v>
      </c>
    </row>
    <row r="66" spans="1:3">
      <c r="A66" s="6" t="s">
        <v>63</v>
      </c>
      <c r="B66" s="7">
        <f>(316)*(1)*(1)*(1)*(1 + (0))</f>
        <v>316</v>
      </c>
      <c r="C66" s="7" t="s">
        <v>60</v>
      </c>
    </row>
    <row r="67" spans="1:3">
      <c r="A67" s="6" t="s">
        <v>64</v>
      </c>
      <c r="B67" s="7">
        <f>(598)*(1)*(1)*(1)*(1 + (0))</f>
        <v>598</v>
      </c>
      <c r="C67" s="7" t="s">
        <v>60</v>
      </c>
    </row>
    <row r="68" spans="1:3">
      <c r="A68" s="8"/>
      <c r="B68" s="7"/>
      <c r="C68" s="7"/>
    </row>
    <row r="69" spans="1:3">
      <c r="A69" s="10" t="s">
        <v>68</v>
      </c>
      <c r="B69" s="10"/>
      <c r="C69" s="10"/>
    </row>
    <row r="70" spans="1:3">
      <c r="A70" s="11"/>
      <c r="B70" s="11"/>
      <c r="C70" s="11"/>
    </row>
    <row r="71" spans="1:3">
      <c r="A71" s="11"/>
      <c r="B71" s="11"/>
      <c r="C71" s="11"/>
    </row>
  </sheetData>
  <sheetProtection algorithmName="SHA-512" hashValue="AbpoxEVdUURj7DaujJtRBDXnAwooH6Q19xtBkejjFkFnO2B9XMJy4oTMhBGT8j3HHWhWzMixWkgAxqv2YMiWYg==" saltValue="BgdMOuWjgc9E64VKB9d5QQ==" spinCount="100000" sheet="1" objects="1" scenarios="1"/>
  <mergeCells count="2">
    <mergeCell ref="A1:C1"/>
    <mergeCell ref="A69:C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Reo-BOQ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2020-01-21T05:37:15Z</dcterms:created>
  <dcterms:modified xsi:type="dcterms:W3CDTF">2020-07-17T04:49:25Z</dcterms:modified>
</cp:coreProperties>
</file>