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ate1904="1"/>
  <mc:AlternateContent xmlns:mc="http://schemas.openxmlformats.org/markup-compatibility/2006">
    <mc:Choice Requires="x15">
      <x15ac:absPath xmlns:x15ac="http://schemas.microsoft.com/office/spreadsheetml/2010/11/ac" url="https://core4servicecom.sharepoint.com/sites/Core4Aus2/Shared Documents/PROJECTS/2 LIVE/33878 - 37246 - Lana Place/3 TENDER &amp; TRACKING/"/>
    </mc:Choice>
  </mc:AlternateContent>
  <xr:revisionPtr revIDLastSave="155" documentId="13_ncr:1_{6E5F23EE-F70A-4DAF-ABBB-7BFEA9D31BBC}" xr6:coauthVersionLast="47" xr6:coauthVersionMax="47" xr10:uidLastSave="{99C1197A-E46C-4503-8F14-22D5C9860D89}"/>
  <bookViews>
    <workbookView xWindow="28680" yWindow="-30" windowWidth="29040" windowHeight="15720" tabRatio="799" activeTab="12" xr2:uid="{00000000-000D-0000-FFFF-FFFF00000000}"/>
  </bookViews>
  <sheets>
    <sheet name="Project Data" sheetId="194" r:id="rId1"/>
    <sheet name="Tender" sheetId="200" r:id="rId2"/>
    <sheet name="Quoting Sub-Contractor Record" sheetId="201" r:id="rId3"/>
    <sheet name="Trade quote" sheetId="199" r:id="rId4"/>
    <sheet name="PS1" sheetId="198" r:id="rId5"/>
    <sheet name="Take Offs" sheetId="178" r:id="rId6"/>
    <sheet name="Prelims" sheetId="2" r:id="rId7"/>
    <sheet name="Labourer" sheetId="176" state="hidden" r:id="rId8"/>
    <sheet name="Carpenter" sheetId="175" state="hidden" r:id="rId9"/>
    <sheet name="Electritian" sheetId="191" state="hidden" r:id="rId10"/>
    <sheet name="Manager" sheetId="177" state="hidden" r:id="rId11"/>
    <sheet name="Materials Req" sheetId="197" r:id="rId12"/>
    <sheet name="Invoice Schedule" sheetId="188" r:id="rId13"/>
    <sheet name="VO Summary" sheetId="8" r:id="rId14"/>
    <sheet name="V01" sheetId="189" r:id="rId15"/>
    <sheet name="V02" sheetId="196" r:id="rId16"/>
    <sheet name="RFI" sheetId="179" r:id="rId17"/>
  </sheets>
  <definedNames>
    <definedName name="_xlnm.Print_Area" localSheetId="12">'Invoice Schedule'!$A$1:$G$54</definedName>
    <definedName name="_xlnm.Print_Area" localSheetId="16">RFI!$1:$1048576</definedName>
    <definedName name="_xlnm.Print_Area" localSheetId="13">'VO Summary'!$A$1:$F$64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0" i="200" l="1"/>
  <c r="H14" i="200"/>
  <c r="J12" i="200" s="1"/>
  <c r="K12" i="200" s="1"/>
  <c r="N18" i="200"/>
  <c r="U18" i="200"/>
  <c r="J19" i="200"/>
  <c r="K19" i="200" s="1"/>
  <c r="N24" i="200"/>
  <c r="U24" i="200"/>
  <c r="J25" i="200"/>
  <c r="K25" i="200" s="1"/>
  <c r="N30" i="200"/>
  <c r="U30" i="200"/>
  <c r="J31" i="200"/>
  <c r="K31" i="200" s="1"/>
  <c r="U50" i="200"/>
  <c r="J51" i="200"/>
  <c r="K51" i="200" s="1"/>
  <c r="N56" i="200"/>
  <c r="U56" i="200"/>
  <c r="J57" i="200"/>
  <c r="K57" i="200" s="1"/>
  <c r="N62" i="200"/>
  <c r="U62" i="200"/>
  <c r="J63" i="200"/>
  <c r="K63" i="200" s="1"/>
  <c r="N68" i="200"/>
  <c r="U68" i="200"/>
  <c r="J69" i="200"/>
  <c r="K69" i="200" s="1"/>
  <c r="N74" i="200"/>
  <c r="U74" i="200"/>
  <c r="J75" i="200"/>
  <c r="K75" i="200" s="1"/>
  <c r="N86" i="200"/>
  <c r="U86" i="200"/>
  <c r="J87" i="200"/>
  <c r="K87" i="200" s="1"/>
  <c r="N92" i="200"/>
  <c r="U92" i="200"/>
  <c r="J93" i="200"/>
  <c r="K93" i="200" s="1"/>
  <c r="N98" i="200"/>
  <c r="U98" i="200"/>
  <c r="J99" i="200"/>
  <c r="K99" i="200" s="1"/>
  <c r="N104" i="200"/>
  <c r="U104" i="200"/>
  <c r="J105" i="200"/>
  <c r="K105" i="200" s="1"/>
  <c r="N110" i="200"/>
  <c r="U110" i="200"/>
  <c r="J111" i="200"/>
  <c r="K111" i="200" s="1"/>
  <c r="N116" i="200"/>
  <c r="U116" i="200"/>
  <c r="J117" i="200"/>
  <c r="K117" i="200" s="1"/>
  <c r="N122" i="200"/>
  <c r="U122" i="200"/>
  <c r="J123" i="200"/>
  <c r="K123" i="200" s="1"/>
  <c r="N128" i="200"/>
  <c r="U128" i="200"/>
  <c r="J129" i="200"/>
  <c r="K129" i="200" s="1"/>
  <c r="N134" i="200"/>
  <c r="U134" i="200"/>
  <c r="J135" i="200"/>
  <c r="K135" i="200" s="1"/>
  <c r="N140" i="200"/>
  <c r="U140" i="200"/>
  <c r="J141" i="200"/>
  <c r="K141" i="200" s="1"/>
  <c r="N146" i="200"/>
  <c r="U146" i="200"/>
  <c r="J147" i="200"/>
  <c r="K147" i="200" s="1"/>
  <c r="N158" i="200"/>
  <c r="U158" i="200"/>
  <c r="V74" i="200" l="1"/>
  <c r="V128" i="200"/>
  <c r="V56" i="200"/>
  <c r="V18" i="200"/>
  <c r="V116" i="200"/>
  <c r="V134" i="200"/>
  <c r="V98" i="200"/>
  <c r="V122" i="200"/>
  <c r="V158" i="200"/>
  <c r="V62" i="200"/>
  <c r="V110" i="200"/>
  <c r="V146" i="200"/>
  <c r="V86" i="200"/>
  <c r="V50" i="200"/>
  <c r="V68" i="200"/>
  <c r="V140" i="200"/>
  <c r="V92" i="200"/>
  <c r="V24" i="200"/>
  <c r="J11" i="200"/>
  <c r="J9" i="200" s="1"/>
  <c r="J8" i="200" s="1"/>
  <c r="J7" i="200" s="1"/>
  <c r="J6" i="200" s="1"/>
  <c r="J5" i="200" s="1"/>
  <c r="V8" i="200" s="1"/>
  <c r="V104" i="200"/>
  <c r="V30" i="200"/>
  <c r="V9" i="200"/>
  <c r="N9" i="200"/>
  <c r="K11" i="200"/>
  <c r="G38" i="188" l="1"/>
  <c r="B17" i="188" l="1"/>
  <c r="G25" i="2"/>
  <c r="G21" i="2"/>
  <c r="C1" i="199" l="1"/>
  <c r="R70" i="199"/>
  <c r="S70" i="199"/>
  <c r="R64" i="199"/>
  <c r="S64" i="199" s="1"/>
  <c r="R58" i="199"/>
  <c r="S58" i="199" s="1"/>
  <c r="R52" i="199"/>
  <c r="S52" i="199"/>
  <c r="R46" i="199"/>
  <c r="S46" i="199" s="1"/>
  <c r="R40" i="199"/>
  <c r="S40" i="199" s="1"/>
  <c r="R34" i="199"/>
  <c r="S34" i="199"/>
  <c r="R31" i="199"/>
  <c r="S31" i="199"/>
  <c r="R26" i="199"/>
  <c r="S26" i="199" s="1"/>
  <c r="R21" i="199"/>
  <c r="S21" i="199" s="1"/>
  <c r="R14" i="199"/>
  <c r="S14" i="199"/>
  <c r="R8" i="199"/>
  <c r="S8" i="199"/>
  <c r="H4" i="199"/>
  <c r="G52" i="188"/>
  <c r="G33" i="188"/>
  <c r="G34" i="188"/>
  <c r="G35" i="188"/>
  <c r="G37" i="188"/>
  <c r="G39" i="188"/>
  <c r="G40" i="188"/>
  <c r="G90" i="2"/>
  <c r="H24" i="178"/>
  <c r="G22" i="198"/>
  <c r="H22" i="198" s="1"/>
  <c r="G21" i="198"/>
  <c r="H21" i="198" s="1"/>
  <c r="G20" i="198"/>
  <c r="H20" i="198" s="1"/>
  <c r="G19" i="198"/>
  <c r="H19" i="198" s="1"/>
  <c r="G18" i="198"/>
  <c r="H18" i="198" s="1"/>
  <c r="G17" i="198"/>
  <c r="H17" i="198" s="1"/>
  <c r="G14" i="198"/>
  <c r="H14" i="198" s="1"/>
  <c r="G13" i="198"/>
  <c r="H13" i="198" s="1"/>
  <c r="G12" i="198"/>
  <c r="H12" i="198" s="1"/>
  <c r="G11" i="198"/>
  <c r="H11" i="198" s="1"/>
  <c r="G10" i="198"/>
  <c r="H10" i="198" s="1"/>
  <c r="G9" i="198"/>
  <c r="H9" i="198" s="1"/>
  <c r="G8" i="198"/>
  <c r="H8" i="198" s="1"/>
  <c r="G7" i="198"/>
  <c r="H7" i="198" s="1"/>
  <c r="G6" i="198"/>
  <c r="G44" i="188"/>
  <c r="F34" i="188"/>
  <c r="F37" i="188"/>
  <c r="F35" i="188"/>
  <c r="F33" i="188"/>
  <c r="F32" i="188"/>
  <c r="F31" i="188"/>
  <c r="F30" i="188"/>
  <c r="F29" i="188"/>
  <c r="H25" i="197"/>
  <c r="F25" i="197"/>
  <c r="H24" i="197"/>
  <c r="F24" i="197"/>
  <c r="H23" i="197"/>
  <c r="F23" i="197"/>
  <c r="H22" i="197"/>
  <c r="F22" i="197"/>
  <c r="H21" i="197"/>
  <c r="F21" i="197"/>
  <c r="H20" i="197"/>
  <c r="F20" i="197"/>
  <c r="H19" i="197"/>
  <c r="F19" i="197"/>
  <c r="H18" i="197"/>
  <c r="F18" i="197"/>
  <c r="H17" i="197"/>
  <c r="F17" i="197"/>
  <c r="H16" i="197"/>
  <c r="H15" i="197"/>
  <c r="F15" i="197"/>
  <c r="H14" i="197"/>
  <c r="F14" i="197"/>
  <c r="H13" i="197"/>
  <c r="F13" i="197"/>
  <c r="H12" i="197"/>
  <c r="F12" i="197"/>
  <c r="H11" i="197"/>
  <c r="F11" i="197"/>
  <c r="H10" i="197"/>
  <c r="F10" i="197"/>
  <c r="H9" i="197"/>
  <c r="F9" i="197"/>
  <c r="H8" i="197"/>
  <c r="F8" i="197"/>
  <c r="H7" i="197"/>
  <c r="F7" i="197"/>
  <c r="H7" i="178"/>
  <c r="I2" i="178"/>
  <c r="G50" i="188"/>
  <c r="G49" i="188"/>
  <c r="F45" i="8"/>
  <c r="F39" i="8"/>
  <c r="F38" i="8"/>
  <c r="F37" i="8"/>
  <c r="F36" i="8"/>
  <c r="F35" i="8"/>
  <c r="F34" i="8"/>
  <c r="F33" i="8"/>
  <c r="F32" i="8"/>
  <c r="B21" i="8"/>
  <c r="B20" i="8"/>
  <c r="B18" i="8"/>
  <c r="A15" i="8"/>
  <c r="A14" i="8"/>
  <c r="A13" i="8"/>
  <c r="B10" i="8"/>
  <c r="B20" i="188"/>
  <c r="B9" i="188"/>
  <c r="B19" i="188"/>
  <c r="A14" i="188"/>
  <c r="A13" i="188"/>
  <c r="A12" i="188"/>
  <c r="D34" i="196"/>
  <c r="C34" i="196"/>
  <c r="C35" i="196" s="1"/>
  <c r="A17" i="196"/>
  <c r="B13" i="196"/>
  <c r="B12" i="196"/>
  <c r="B11" i="196"/>
  <c r="B10" i="196"/>
  <c r="C13" i="179"/>
  <c r="D34" i="189"/>
  <c r="C34" i="189"/>
  <c r="C35" i="189" s="1"/>
  <c r="G13" i="2"/>
  <c r="H112" i="2"/>
  <c r="G58" i="2"/>
  <c r="G55" i="2"/>
  <c r="G56" i="2"/>
  <c r="G57" i="2"/>
  <c r="G22" i="2"/>
  <c r="G23" i="2"/>
  <c r="G24" i="2"/>
  <c r="G16" i="2"/>
  <c r="G18" i="2"/>
  <c r="G19" i="2"/>
  <c r="G20" i="2"/>
  <c r="H122" i="178"/>
  <c r="H121" i="178"/>
  <c r="H120" i="178"/>
  <c r="H119" i="178"/>
  <c r="H116" i="178"/>
  <c r="H115" i="178"/>
  <c r="H114" i="178"/>
  <c r="H113" i="178"/>
  <c r="H110" i="178"/>
  <c r="H109" i="178"/>
  <c r="H108" i="178"/>
  <c r="H107" i="178"/>
  <c r="H97" i="178"/>
  <c r="H96" i="178"/>
  <c r="H95" i="178"/>
  <c r="H94" i="178"/>
  <c r="H91" i="178"/>
  <c r="H90" i="178"/>
  <c r="H89" i="178"/>
  <c r="H88" i="178"/>
  <c r="H85" i="178"/>
  <c r="H84" i="178"/>
  <c r="H83" i="178"/>
  <c r="H82" i="178"/>
  <c r="H72" i="178"/>
  <c r="H71" i="178"/>
  <c r="H70" i="178"/>
  <c r="H69" i="178"/>
  <c r="H66" i="178"/>
  <c r="H65" i="178"/>
  <c r="H64" i="178"/>
  <c r="H63" i="178"/>
  <c r="H60" i="178"/>
  <c r="H59" i="178"/>
  <c r="H58" i="178"/>
  <c r="H57" i="178"/>
  <c r="H47" i="178"/>
  <c r="H46" i="178"/>
  <c r="H45" i="178"/>
  <c r="H44" i="178"/>
  <c r="H41" i="178"/>
  <c r="H40" i="178"/>
  <c r="H39" i="178"/>
  <c r="H38" i="178"/>
  <c r="H35" i="178"/>
  <c r="H34" i="178"/>
  <c r="H33" i="178"/>
  <c r="H32" i="178"/>
  <c r="E3" i="2"/>
  <c r="G54" i="2"/>
  <c r="G81" i="2"/>
  <c r="H45" i="2"/>
  <c r="H21" i="178"/>
  <c r="H22" i="178"/>
  <c r="H8" i="178"/>
  <c r="H9" i="178"/>
  <c r="H10" i="178"/>
  <c r="H13" i="178"/>
  <c r="H14" i="178"/>
  <c r="H15" i="178"/>
  <c r="H16" i="178"/>
  <c r="H19" i="178"/>
  <c r="H20" i="178"/>
  <c r="A17" i="189"/>
  <c r="H96" i="2"/>
  <c r="G77" i="2"/>
  <c r="G78" i="2"/>
  <c r="G79" i="2"/>
  <c r="G80" i="2"/>
  <c r="G82" i="2"/>
  <c r="G84" i="2"/>
  <c r="G86" i="2"/>
  <c r="G6" i="2"/>
  <c r="G7" i="2"/>
  <c r="G8" i="2"/>
  <c r="G9" i="2"/>
  <c r="H39" i="2"/>
  <c r="G47" i="2"/>
  <c r="G48" i="2"/>
  <c r="G49" i="2"/>
  <c r="G59" i="2"/>
  <c r="E60" i="2"/>
  <c r="F60" i="2"/>
  <c r="G61" i="2"/>
  <c r="G68" i="2"/>
  <c r="H69" i="2" s="1"/>
  <c r="G71" i="2"/>
  <c r="H75" i="2" s="1"/>
  <c r="G72" i="2"/>
  <c r="G15" i="2"/>
  <c r="G14" i="2"/>
  <c r="C4" i="176"/>
  <c r="C5" i="176" s="1"/>
  <c r="C4" i="175"/>
  <c r="C5" i="175" s="1"/>
  <c r="C3" i="177"/>
  <c r="C4" i="177" s="1"/>
  <c r="C4" i="191"/>
  <c r="C5" i="191" s="1"/>
  <c r="C2" i="2"/>
  <c r="H6" i="198"/>
  <c r="H10" i="2" l="1"/>
  <c r="H29" i="178"/>
  <c r="H54" i="178"/>
  <c r="H79" i="178"/>
  <c r="H104" i="178"/>
  <c r="H30" i="2"/>
  <c r="F26" i="197"/>
  <c r="G28" i="197" s="1"/>
  <c r="H89" i="2"/>
  <c r="H4" i="178"/>
  <c r="H26" i="197"/>
  <c r="H15" i="198"/>
  <c r="H23" i="198"/>
  <c r="G60" i="2"/>
  <c r="H63" i="2" s="1"/>
  <c r="G53" i="188"/>
  <c r="G45" i="188"/>
  <c r="H25" i="198"/>
  <c r="H26" i="198" s="1"/>
  <c r="H27" i="198" s="1"/>
  <c r="C36" i="189"/>
  <c r="D30" i="8" s="1"/>
  <c r="F30" i="8" s="1"/>
  <c r="H24" i="198"/>
  <c r="C36" i="196"/>
  <c r="D31" i="8" s="1"/>
  <c r="F31" i="8" s="1"/>
  <c r="H2" i="2" l="1"/>
  <c r="G46" i="188"/>
  <c r="G47" i="188" s="1"/>
  <c r="F42" i="8"/>
  <c r="V7" i="200" s="1"/>
  <c r="V6" i="200" s="1"/>
  <c r="F44" i="8"/>
  <c r="F46" i="8" s="1"/>
  <c r="V5" i="200" l="1"/>
  <c r="V4" i="200"/>
  <c r="F47" i="8"/>
  <c r="F48" i="8" s="1"/>
</calcChain>
</file>

<file path=xl/sharedStrings.xml><?xml version="1.0" encoding="utf-8"?>
<sst xmlns="http://schemas.openxmlformats.org/spreadsheetml/2006/main" count="745" uniqueCount="466">
  <si>
    <t>ATTENTION:-</t>
  </si>
  <si>
    <t>No.</t>
  </si>
  <si>
    <t>Cost /week</t>
  </si>
  <si>
    <t>Lunch rooms 6x3</t>
  </si>
  <si>
    <t>Storage  6x2.4</t>
  </si>
  <si>
    <t>Chemical toilet</t>
  </si>
  <si>
    <t>Pump outs</t>
  </si>
  <si>
    <t>TIME SCHEDULE</t>
  </si>
  <si>
    <t>Establish chart and monitor</t>
  </si>
  <si>
    <t>INSURANCES</t>
  </si>
  <si>
    <t>@</t>
  </si>
  <si>
    <t>Weeks</t>
  </si>
  <si>
    <t>retention</t>
  </si>
  <si>
    <t>interest</t>
  </si>
  <si>
    <t>TEMPORARY SERVICES</t>
  </si>
  <si>
    <t>weeks  @</t>
  </si>
  <si>
    <t>per week</t>
  </si>
  <si>
    <t>Connect</t>
  </si>
  <si>
    <t>each</t>
  </si>
  <si>
    <t>Quarter</t>
  </si>
  <si>
    <t xml:space="preserve"> /quarter</t>
  </si>
  <si>
    <t>Calls</t>
  </si>
  <si>
    <t xml:space="preserve"> /week</t>
  </si>
  <si>
    <t>Delivery and connection to power</t>
  </si>
  <si>
    <t>SETTING OUT WORKS</t>
  </si>
  <si>
    <t>Loads</t>
  </si>
  <si>
    <t>COMMENTS</t>
  </si>
  <si>
    <t>TOTAL</t>
  </si>
  <si>
    <t>QUOTATION</t>
  </si>
  <si>
    <t>DESCRIPTION OF VARIATION (Including Breakdown of costs)</t>
  </si>
  <si>
    <t>Addition</t>
  </si>
  <si>
    <t>Deduction</t>
  </si>
  <si>
    <t>Sub Total</t>
  </si>
  <si>
    <t>* Once approved, please sign</t>
  </si>
  <si>
    <t>CONTRACT DURATION</t>
  </si>
  <si>
    <t>WEEKS</t>
  </si>
  <si>
    <t>WORKING DAYS</t>
  </si>
  <si>
    <t>LIQUIDATED DAMAGES</t>
  </si>
  <si>
    <t>.................</t>
  </si>
  <si>
    <t>PER DAY</t>
  </si>
  <si>
    <t>SITE STAFF</t>
  </si>
  <si>
    <t>$ per hr</t>
  </si>
  <si>
    <t>hrs per week</t>
  </si>
  <si>
    <t>weeks</t>
  </si>
  <si>
    <t>Site Meetings</t>
  </si>
  <si>
    <t xml:space="preserve">Site manager #- </t>
  </si>
  <si>
    <t>Carpenter #</t>
  </si>
  <si>
    <t>Labourer #</t>
  </si>
  <si>
    <t xml:space="preserve">Delivery  </t>
  </si>
  <si>
    <t>Safety</t>
  </si>
  <si>
    <t xml:space="preserve">Power </t>
  </si>
  <si>
    <t>Existing conditions</t>
  </si>
  <si>
    <t>"As built drawings</t>
  </si>
  <si>
    <t>ACCESS TO SITE</t>
  </si>
  <si>
    <t>Temporary road, crossover and/or planked track</t>
  </si>
  <si>
    <t xml:space="preserve"> 30/40 scalpings</t>
  </si>
  <si>
    <t>m3</t>
  </si>
  <si>
    <t xml:space="preserve"> @</t>
  </si>
  <si>
    <t>Timber  planking</t>
  </si>
  <si>
    <t>m</t>
  </si>
  <si>
    <t>PLANT &amp; EQUIPMENT</t>
  </si>
  <si>
    <t>Hrs</t>
  </si>
  <si>
    <t>Barrow hoist erection</t>
  </si>
  <si>
    <t>Cherry picker  18.0m</t>
  </si>
  <si>
    <t>Days</t>
  </si>
  <si>
    <t>Scissor lift  7.6m</t>
  </si>
  <si>
    <t>Mobile scafold (light)</t>
  </si>
  <si>
    <t>Access tower</t>
  </si>
  <si>
    <t>Labour (hrs attendance)</t>
  </si>
  <si>
    <t>M.B.A. membership</t>
  </si>
  <si>
    <t xml:space="preserve">    Date Approved</t>
  </si>
  <si>
    <t>JOB:-</t>
  </si>
  <si>
    <t>JOB No:-</t>
  </si>
  <si>
    <t>CLIENT:-</t>
  </si>
  <si>
    <t>NOTES, EXCLUSIONS, QUALIFICATIONS ETC:</t>
  </si>
  <si>
    <t xml:space="preserve">PRELIMINARIES FOR :-   </t>
  </si>
  <si>
    <r>
      <t xml:space="preserve">* The above Variation-Quotation is submitted for - </t>
    </r>
    <r>
      <rPr>
        <b/>
        <sz val="10"/>
        <rFont val="Geneva"/>
      </rPr>
      <t>YOUR APPROVAL / YOUR INFORMATION</t>
    </r>
  </si>
  <si>
    <t xml:space="preserve"> DATE:</t>
  </si>
  <si>
    <t xml:space="preserve"> VARIATION QUOTATION No:</t>
  </si>
  <si>
    <t>PROJECT MANAGEMENT</t>
  </si>
  <si>
    <t>Project Manager</t>
  </si>
  <si>
    <t>Contracts administrator</t>
  </si>
  <si>
    <t>Administration Assistant</t>
  </si>
  <si>
    <t>Add GST</t>
  </si>
  <si>
    <t xml:space="preserve">Accom </t>
  </si>
  <si>
    <t>Hours</t>
  </si>
  <si>
    <t>Men</t>
  </si>
  <si>
    <t>Rate</t>
  </si>
  <si>
    <t>Survey / Set out fees</t>
  </si>
  <si>
    <t>Ongoing  cleaning  / protection</t>
  </si>
  <si>
    <t>To-</t>
  </si>
  <si>
    <t>From-</t>
  </si>
  <si>
    <t xml:space="preserve">Re : </t>
  </si>
  <si>
    <t xml:space="preserve">        </t>
  </si>
  <si>
    <t>Attention-</t>
  </si>
  <si>
    <t>Date-</t>
  </si>
  <si>
    <t>Council</t>
  </si>
  <si>
    <t>Other fixed scafold</t>
  </si>
  <si>
    <t xml:space="preserve">Hoardings and handrails </t>
  </si>
  <si>
    <t>No</t>
  </si>
  <si>
    <t xml:space="preserve">VARIATION </t>
  </si>
  <si>
    <t>VARIATIONS APPROVED TO DATE excluding GST</t>
  </si>
  <si>
    <t>Date:</t>
  </si>
  <si>
    <t>Vacumn cleaner</t>
  </si>
  <si>
    <t>PRELIMINARIES</t>
  </si>
  <si>
    <t xml:space="preserve">COST TO COMPANY PER HOUR </t>
  </si>
  <si>
    <t>PROFIT, OVERHEAD and RISK</t>
  </si>
  <si>
    <t xml:space="preserve"> CHARGE OUT RATE</t>
  </si>
  <si>
    <t xml:space="preserve">COST PER HOUR </t>
  </si>
  <si>
    <t>Site allowance of ?? has been added to above rates as shown #</t>
  </si>
  <si>
    <t>Description</t>
  </si>
  <si>
    <t>$</t>
  </si>
  <si>
    <t>Item</t>
  </si>
  <si>
    <t>RFI</t>
  </si>
  <si>
    <t>RFI No -</t>
  </si>
  <si>
    <t>Please find below details of our Request For Information</t>
  </si>
  <si>
    <t>Action / Response</t>
  </si>
  <si>
    <t>1hrs per day</t>
  </si>
  <si>
    <t>TRADE</t>
  </si>
  <si>
    <t>Company Name</t>
  </si>
  <si>
    <t>Comments</t>
  </si>
  <si>
    <t>Site Office</t>
  </si>
  <si>
    <t>PERMITS and FEES</t>
  </si>
  <si>
    <t>Demolition Permit</t>
  </si>
  <si>
    <t>Building Permit (BA) or (CC)</t>
  </si>
  <si>
    <t>Hoarding Permit</t>
  </si>
  <si>
    <t>Authority Fees -   Power / Phone  / Fire Brigade</t>
  </si>
  <si>
    <t>Defects Liability / Bank Guarantee</t>
  </si>
  <si>
    <t>Engineers certification</t>
  </si>
  <si>
    <t>Connection to sewer</t>
  </si>
  <si>
    <t>Flights</t>
  </si>
  <si>
    <t>Accommodation</t>
  </si>
  <si>
    <t>Meals</t>
  </si>
  <si>
    <t>Hire Car</t>
  </si>
  <si>
    <t>Car Parking</t>
  </si>
  <si>
    <t>Telephone</t>
  </si>
  <si>
    <t>Floodlights /Power Pole /Hazard /Warning Lights</t>
  </si>
  <si>
    <t>Ongoing Cleaning To Building</t>
  </si>
  <si>
    <t>Rubbish Removal</t>
  </si>
  <si>
    <t>Builders Clean On completion</t>
  </si>
  <si>
    <t xml:space="preserve">This is a payment claim under the 'Building and Construction Industry Security of Payment Act 2002' </t>
  </si>
  <si>
    <t xml:space="preserve">% Claimed </t>
  </si>
  <si>
    <t xml:space="preserve">Amount Claimed </t>
  </si>
  <si>
    <t xml:space="preserve">Less previously paid </t>
  </si>
  <si>
    <t>Date</t>
  </si>
  <si>
    <t>Estimater</t>
  </si>
  <si>
    <t>No Allowance for:-</t>
  </si>
  <si>
    <t>Delivery</t>
  </si>
  <si>
    <t>Order number</t>
  </si>
  <si>
    <t xml:space="preserve">This Claim </t>
  </si>
  <si>
    <t>Total Claimed</t>
  </si>
  <si>
    <t>Description of Task</t>
  </si>
  <si>
    <t>Labour</t>
  </si>
  <si>
    <t>Materials</t>
  </si>
  <si>
    <t>Hire</t>
  </si>
  <si>
    <t>Bins</t>
  </si>
  <si>
    <t>The following allowance or Assumptions have been made:-</t>
  </si>
  <si>
    <r>
      <t xml:space="preserve">USE THIS RATE FOR </t>
    </r>
    <r>
      <rPr>
        <b/>
        <sz val="10"/>
        <rFont val="Geneva"/>
      </rPr>
      <t>COMPETITIVE ESTIMATING</t>
    </r>
    <r>
      <rPr>
        <sz val="10"/>
        <rFont val="Geneva"/>
      </rPr>
      <t xml:space="preserve"> PURPOSES (LABOURER)</t>
    </r>
  </si>
  <si>
    <t>USE THIS RATE FOR ESTIMATING PURPOSES (LABOURER)</t>
  </si>
  <si>
    <r>
      <t xml:space="preserve">USE THIS RATE FOR </t>
    </r>
    <r>
      <rPr>
        <b/>
        <sz val="10"/>
        <rFont val="Geneva"/>
      </rPr>
      <t>COMPETITIVE ESTIMATING</t>
    </r>
    <r>
      <rPr>
        <sz val="10"/>
        <rFont val="Geneva"/>
      </rPr>
      <t xml:space="preserve"> PURPOSES (CARPENTER)</t>
    </r>
  </si>
  <si>
    <r>
      <t xml:space="preserve">USE THIS RATE FOR </t>
    </r>
    <r>
      <rPr>
        <b/>
        <sz val="10"/>
        <rFont val="Geneva"/>
      </rPr>
      <t xml:space="preserve">DO and CHARGE </t>
    </r>
    <r>
      <rPr>
        <sz val="10"/>
        <rFont val="Geneva"/>
      </rPr>
      <t xml:space="preserve">or </t>
    </r>
    <r>
      <rPr>
        <b/>
        <sz val="10"/>
        <rFont val="Geneva"/>
      </rPr>
      <t>VARIATION</t>
    </r>
    <r>
      <rPr>
        <sz val="10"/>
        <rFont val="Geneva"/>
      </rPr>
      <t xml:space="preserve"> PURPOSES (CARPENTER)</t>
    </r>
  </si>
  <si>
    <t>Builders Labourer Rate</t>
  </si>
  <si>
    <t>Carpenter / Plaster / Painter / Tiler Rate</t>
  </si>
  <si>
    <t>Electritian / Plumber / Specialised Trade  Rates</t>
  </si>
  <si>
    <t>Site Manager / Foreman Rate</t>
  </si>
  <si>
    <t>Based on Metropolition Melbourne / Sydney / Adelaide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</si>
  <si>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</si>
  <si>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</si>
  <si>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</si>
  <si>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</si>
  <si>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</si>
  <si>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</si>
  <si>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</si>
  <si>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</si>
  <si>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</si>
  <si>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</si>
  <si>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(Typical PC Allowances)</t>
  </si>
  <si>
    <t>PC Sums included in this tender</t>
  </si>
  <si>
    <t>Contract</t>
  </si>
  <si>
    <t>Saturdays for Labourer</t>
  </si>
  <si>
    <r>
      <t xml:space="preserve">OH&amp;S Labourer # </t>
    </r>
    <r>
      <rPr>
        <i/>
        <sz val="10"/>
        <rFont val="Geneva"/>
      </rPr>
      <t>Additional $1.49 Per Hour</t>
    </r>
  </si>
  <si>
    <t>Contract $</t>
  </si>
  <si>
    <t>Contract details</t>
  </si>
  <si>
    <t>Revised contract amount</t>
  </si>
  <si>
    <t>Balance Owed</t>
  </si>
  <si>
    <t>Contact Name</t>
  </si>
  <si>
    <t>Invoice Number</t>
  </si>
  <si>
    <t>Date of claim</t>
  </si>
  <si>
    <t>General Sweep</t>
  </si>
  <si>
    <t>Trafic Controls</t>
  </si>
  <si>
    <t>Security</t>
  </si>
  <si>
    <t>Temp fencing</t>
  </si>
  <si>
    <t>V02</t>
  </si>
  <si>
    <r>
      <t xml:space="preserve">TAKE OFF - </t>
    </r>
    <r>
      <rPr>
        <b/>
        <sz val="18"/>
        <color indexed="10"/>
        <rFont val="Geneva"/>
      </rPr>
      <t>XXXXXX</t>
    </r>
  </si>
  <si>
    <t>Unit</t>
  </si>
  <si>
    <t xml:space="preserve">SUNDRIES </t>
  </si>
  <si>
    <t xml:space="preserve">Purchased </t>
  </si>
  <si>
    <t>CLEANING</t>
  </si>
  <si>
    <t>Christian Seymour</t>
  </si>
  <si>
    <t>GST</t>
  </si>
  <si>
    <t xml:space="preserve">TOTAL COST </t>
  </si>
  <si>
    <t>Project Name</t>
  </si>
  <si>
    <t xml:space="preserve"> SITE INSTRUCTION No:</t>
  </si>
  <si>
    <t>Client Name</t>
  </si>
  <si>
    <t xml:space="preserve">Site Address </t>
  </si>
  <si>
    <t>Site Contact</t>
  </si>
  <si>
    <t>Work Phone</t>
  </si>
  <si>
    <t>Client</t>
  </si>
  <si>
    <t>Client Contact</t>
  </si>
  <si>
    <t>Mobile Phone</t>
  </si>
  <si>
    <t>Email</t>
  </si>
  <si>
    <t>Adress</t>
  </si>
  <si>
    <t>Minc Project Manager</t>
  </si>
  <si>
    <t>Project Manager Name</t>
  </si>
  <si>
    <r>
      <rPr>
        <b/>
        <sz val="11"/>
        <rFont val="Geneva"/>
      </rPr>
      <t xml:space="preserve">Cilent Project Manager             </t>
    </r>
    <r>
      <rPr>
        <sz val="10"/>
        <rFont val="Geneva"/>
      </rPr>
      <t xml:space="preserve"> (insert client details if Not Applicable)</t>
    </r>
  </si>
  <si>
    <t xml:space="preserve">Claim Summary </t>
  </si>
  <si>
    <t xml:space="preserve">Contract SUM </t>
  </si>
  <si>
    <r>
      <t>Electronic Payment:-</t>
    </r>
    <r>
      <rPr>
        <b/>
        <i/>
        <sz val="10"/>
        <rFont val="Arial"/>
        <family val="2"/>
      </rPr>
      <t xml:space="preserve"> As per attached</t>
    </r>
  </si>
  <si>
    <t xml:space="preserve">Payment Terms as per contract </t>
  </si>
  <si>
    <t xml:space="preserve">Date - </t>
  </si>
  <si>
    <t>V01</t>
  </si>
  <si>
    <t>V.01</t>
  </si>
  <si>
    <t>Job Number</t>
  </si>
  <si>
    <t>Information Requested</t>
  </si>
  <si>
    <r>
      <t xml:space="preserve">* The above Variation - </t>
    </r>
    <r>
      <rPr>
        <b/>
        <sz val="10"/>
        <rFont val="Geneva"/>
      </rPr>
      <t>DOES / DOES NOT</t>
    </r>
    <r>
      <rPr>
        <sz val="10"/>
        <rFont val="Geneva"/>
      </rPr>
      <t xml:space="preserve">  constitute a time variation</t>
    </r>
  </si>
  <si>
    <t>Address - Line 1</t>
  </si>
  <si>
    <t>Address - Line 2</t>
  </si>
  <si>
    <t>ATTN:</t>
  </si>
  <si>
    <t>Job No:</t>
  </si>
  <si>
    <t>RE:</t>
  </si>
  <si>
    <t>V.02</t>
  </si>
  <si>
    <t xml:space="preserve">Variation Summary </t>
  </si>
  <si>
    <t xml:space="preserve">VO </t>
  </si>
  <si>
    <t>Approved                          Y/N</t>
  </si>
  <si>
    <t>Variations approved to date</t>
  </si>
  <si>
    <t xml:space="preserve">Regards, </t>
  </si>
  <si>
    <t>Sundries</t>
  </si>
  <si>
    <t>TOTAL BILLS</t>
  </si>
  <si>
    <t>QUOTED AMOUNT</t>
  </si>
  <si>
    <t>Payment Due</t>
  </si>
  <si>
    <t>PROFIT</t>
  </si>
  <si>
    <t>PROFIT PERCENTAGE</t>
  </si>
  <si>
    <t>REVISED CONTRACT AMOUNT</t>
  </si>
  <si>
    <t>Claim Number (if applicable)</t>
  </si>
  <si>
    <t>APPROVED VARIATIONS</t>
  </si>
  <si>
    <t>PROJECT TENDER AND TRACKING SHEET</t>
  </si>
  <si>
    <t>Quote Number</t>
  </si>
  <si>
    <t>Sub-Contractor Progress Claims and Invoicing</t>
  </si>
  <si>
    <t>TRACKING</t>
  </si>
  <si>
    <t>TENDER</t>
  </si>
  <si>
    <t>Retention held this claim (if applicable)</t>
  </si>
  <si>
    <r>
      <t xml:space="preserve">Enter Rentention amount here if applicable </t>
    </r>
    <r>
      <rPr>
        <sz val="8"/>
        <color indexed="10"/>
        <rFont val="Arial"/>
        <family val="2"/>
      </rPr>
      <t xml:space="preserve"> &gt;&gt;&gt; </t>
    </r>
  </si>
  <si>
    <t>Less previously claimed</t>
  </si>
  <si>
    <t>Total claimed</t>
  </si>
  <si>
    <t>TOTAL RETENTION ON CONTRACT AMOUNT</t>
  </si>
  <si>
    <t>TOTAL RETENTION HELD TO DATE</t>
  </si>
  <si>
    <r>
      <t xml:space="preserve">TOTAL CONTRACT AMOUNT - </t>
    </r>
    <r>
      <rPr>
        <b/>
        <i/>
        <sz val="9"/>
        <rFont val="Arial"/>
        <family val="2"/>
      </rPr>
      <t>Ex GST</t>
    </r>
  </si>
  <si>
    <t>TOTAL CONTRACT AMOUNT</t>
  </si>
  <si>
    <r>
      <t xml:space="preserve">TOTAL - </t>
    </r>
    <r>
      <rPr>
        <b/>
        <i/>
        <sz val="9"/>
        <rFont val="Arial"/>
        <family val="2"/>
      </rPr>
      <t>GST</t>
    </r>
  </si>
  <si>
    <t>TOTAL INC GST</t>
  </si>
  <si>
    <t>TOTAL EX GST</t>
  </si>
  <si>
    <t>Net Variation including GST</t>
  </si>
  <si>
    <t>Phone</t>
  </si>
  <si>
    <t>Job Name &amp; Address</t>
  </si>
  <si>
    <t>Material Order</t>
  </si>
  <si>
    <t>Budget ea</t>
  </si>
  <si>
    <t>Budget Total</t>
  </si>
  <si>
    <t>Quoted ea</t>
  </si>
  <si>
    <t>Total Price</t>
  </si>
  <si>
    <t>Supplier</t>
  </si>
  <si>
    <t>Order Number</t>
  </si>
  <si>
    <t>Toilets</t>
  </si>
  <si>
    <t>P Trap plastic cistern</t>
  </si>
  <si>
    <t>Basins</t>
  </si>
  <si>
    <t>One Hole, Wall mount</t>
  </si>
  <si>
    <t>Basin Mixers</t>
  </si>
  <si>
    <t>toilet roll holder</t>
  </si>
  <si>
    <t>Urinal</t>
  </si>
  <si>
    <t>Wall mount, w/ wwall mount autoflush cistern</t>
  </si>
  <si>
    <t>Gatic Drains</t>
  </si>
  <si>
    <t>Vinyl, 100mm?</t>
  </si>
  <si>
    <t>Kitchen Sink</t>
  </si>
  <si>
    <t>2xfull RH drain plus 1 holes</t>
  </si>
  <si>
    <t>Kitchen mixer</t>
  </si>
  <si>
    <t>Swivel</t>
  </si>
  <si>
    <t>Zip Hydroboil</t>
  </si>
  <si>
    <t>Commercial Compact 2 plus Alum vent grill kit plus  filter?</t>
  </si>
  <si>
    <t>Male Toilet signs</t>
  </si>
  <si>
    <t>Male sign plus hand plate</t>
  </si>
  <si>
    <t>Female Tiolet signs</t>
  </si>
  <si>
    <t>Female sign plus hand plate</t>
  </si>
  <si>
    <t>Female Mirror</t>
  </si>
  <si>
    <t>3060x800 frameless polished edge</t>
  </si>
  <si>
    <t>Male Mirror</t>
  </si>
  <si>
    <t>1400x1000 frameless with shelf to match</t>
  </si>
  <si>
    <t>Hand Driers</t>
  </si>
  <si>
    <t>JD McDonald</t>
  </si>
  <si>
    <t>Fluros</t>
  </si>
  <si>
    <t>Twin 56Watt with Difuser</t>
  </si>
  <si>
    <t>Tiles</t>
  </si>
  <si>
    <t>200x200 Glossy White</t>
  </si>
  <si>
    <t>Difference</t>
  </si>
  <si>
    <t>=Tender!C2</t>
  </si>
  <si>
    <t>Date Invoiced</t>
  </si>
  <si>
    <t>Date Due</t>
  </si>
  <si>
    <t>Payment Terms</t>
  </si>
  <si>
    <t>MARK UP</t>
  </si>
  <si>
    <t>Work Order #:</t>
  </si>
  <si>
    <t>Site:</t>
  </si>
  <si>
    <t>Contact:</t>
  </si>
  <si>
    <t>Description of Work</t>
  </si>
  <si>
    <t>Company</t>
  </si>
  <si>
    <t>Quantity</t>
  </si>
  <si>
    <t>Cost</t>
  </si>
  <si>
    <t>Mark Up</t>
  </si>
  <si>
    <t>M/U Value</t>
  </si>
  <si>
    <t>Price</t>
  </si>
  <si>
    <t>Part No/ size</t>
  </si>
  <si>
    <t>CONTRACTORS</t>
  </si>
  <si>
    <t>%</t>
  </si>
  <si>
    <t>Contractors Total</t>
  </si>
  <si>
    <t>MATERIALS</t>
  </si>
  <si>
    <t>Materials Total</t>
  </si>
  <si>
    <t>Total Mark Up</t>
  </si>
  <si>
    <t>Contingency</t>
  </si>
  <si>
    <t>Total Price Including GST</t>
  </si>
  <si>
    <t>Totals incl Mark Up</t>
  </si>
  <si>
    <t>Total Let</t>
  </si>
  <si>
    <t>Ceilings</t>
  </si>
  <si>
    <t>Walls</t>
  </si>
  <si>
    <t>Floors</t>
  </si>
  <si>
    <t xml:space="preserve">After Hours </t>
  </si>
  <si>
    <t>Ceiling</t>
  </si>
  <si>
    <t>Misc</t>
  </si>
  <si>
    <t>Carpentry</t>
  </si>
  <si>
    <t>Electrical</t>
  </si>
  <si>
    <t>Painting</t>
  </si>
  <si>
    <t>Refer Prelims</t>
  </si>
  <si>
    <r>
      <t xml:space="preserve">TAKE OFF - </t>
    </r>
    <r>
      <rPr>
        <b/>
        <sz val="18"/>
        <color indexed="10"/>
        <rFont val="Geneva"/>
      </rPr>
      <t>Description</t>
    </r>
  </si>
  <si>
    <t>CONTINGENCY</t>
  </si>
  <si>
    <t>Name and Job #:</t>
  </si>
  <si>
    <t>Trade</t>
  </si>
  <si>
    <t>Contact/ Phone Number</t>
  </si>
  <si>
    <t>Cost Ex GST</t>
  </si>
  <si>
    <t>Winning Tender</t>
  </si>
  <si>
    <t>NOTES</t>
  </si>
  <si>
    <t>CARPENTER</t>
  </si>
  <si>
    <t>PLASTERER</t>
  </si>
  <si>
    <t>ROOFER</t>
  </si>
  <si>
    <t>JOINER</t>
  </si>
  <si>
    <t>MECHANICAL</t>
  </si>
  <si>
    <t>WINDOWS &amp; DOORS</t>
  </si>
  <si>
    <t>FLOOR FINISHES</t>
  </si>
  <si>
    <t>GLASS BALUSTRADE</t>
  </si>
  <si>
    <t>PAINTER</t>
  </si>
  <si>
    <t>SIGNAGE</t>
  </si>
  <si>
    <t>COLDROOM PANELING</t>
  </si>
  <si>
    <t>GLASS PARTITIONS</t>
  </si>
  <si>
    <t>PLUMBER</t>
  </si>
  <si>
    <t>STRUCTURAL ENGINNER</t>
  </si>
  <si>
    <t>Hydraulic</t>
  </si>
  <si>
    <t>Joinery</t>
  </si>
  <si>
    <t>Flooring</t>
  </si>
  <si>
    <t>Air Con</t>
  </si>
  <si>
    <t>COD</t>
  </si>
  <si>
    <t>LIGHTING</t>
  </si>
  <si>
    <t>1300 601 931</t>
  </si>
  <si>
    <t>astika@aglosystems.com.au</t>
  </si>
  <si>
    <t>30 Days</t>
  </si>
  <si>
    <t>30 days</t>
  </si>
  <si>
    <t>23796-1</t>
  </si>
  <si>
    <t>1675A</t>
  </si>
  <si>
    <t>7 Days</t>
  </si>
  <si>
    <t>Grey fields must be completed</t>
  </si>
  <si>
    <t>VARIATIONS</t>
  </si>
  <si>
    <t>V03</t>
  </si>
  <si>
    <t>T  1300 64 64 62</t>
  </si>
  <si>
    <t>ABN  34 118 244 965   Lic   1096827</t>
  </si>
  <si>
    <t>PO BOX 3082 NEWMARKET QLD 4051</t>
  </si>
  <si>
    <t>This amount to be manually entered each claim</t>
  </si>
  <si>
    <t>Core4 AUS</t>
  </si>
  <si>
    <t>WORKSAU@CORE4SERVICE.COM</t>
  </si>
  <si>
    <t>WWW.CORE4SERVICE.COM.AU</t>
  </si>
  <si>
    <t xml:space="preserve">This is a payment claim under the 'Building Industry Fairness (Security of Payment) Act 2017' </t>
  </si>
  <si>
    <t>Pricing Schedule</t>
  </si>
  <si>
    <t>Project:</t>
  </si>
  <si>
    <t xml:space="preserve">DESCRIPTION OF VARIATION </t>
  </si>
  <si>
    <r>
      <rPr>
        <b/>
        <sz val="9"/>
        <color theme="0"/>
        <rFont val="Arial"/>
        <family val="2"/>
      </rPr>
      <t>This Claim</t>
    </r>
    <r>
      <rPr>
        <sz val="9"/>
        <color theme="0"/>
        <rFont val="Arial"/>
        <family val="2"/>
      </rPr>
      <t xml:space="preserve"> - </t>
    </r>
    <r>
      <rPr>
        <i/>
        <sz val="9"/>
        <color theme="0"/>
        <rFont val="Arial"/>
        <family val="2"/>
      </rPr>
      <t>Ex GST</t>
    </r>
  </si>
  <si>
    <r>
      <rPr>
        <b/>
        <sz val="9"/>
        <color theme="0"/>
        <rFont val="Arial"/>
        <family val="2"/>
      </rPr>
      <t>This Claim</t>
    </r>
    <r>
      <rPr>
        <sz val="9"/>
        <color theme="0"/>
        <rFont val="Arial"/>
        <family val="2"/>
      </rPr>
      <t xml:space="preserve"> - </t>
    </r>
    <r>
      <rPr>
        <i/>
        <sz val="9"/>
        <color theme="0"/>
        <rFont val="Arial"/>
        <family val="2"/>
      </rPr>
      <t>GST Amount</t>
    </r>
  </si>
  <si>
    <r>
      <rPr>
        <b/>
        <sz val="9"/>
        <color theme="0"/>
        <rFont val="Arial"/>
        <family val="2"/>
      </rPr>
      <t>This Claim</t>
    </r>
    <r>
      <rPr>
        <i/>
        <sz val="9"/>
        <color theme="0"/>
        <rFont val="Arial"/>
        <family val="2"/>
      </rPr>
      <t xml:space="preserve"> - Total</t>
    </r>
  </si>
  <si>
    <t>Do not change these figures after quote has been approved</t>
  </si>
  <si>
    <t>SVC Tiling Services</t>
  </si>
  <si>
    <t>INV - 82096A</t>
  </si>
  <si>
    <t>Northside Air Conditioning</t>
  </si>
  <si>
    <t>Press (ALT + ENTER) to go down line but stay in same cell.</t>
  </si>
  <si>
    <t>STATUS</t>
  </si>
  <si>
    <t>TASK</t>
  </si>
  <si>
    <t>COMPANY</t>
  </si>
  <si>
    <t>CONTACT DETAILS</t>
  </si>
  <si>
    <t>NOTES AND RECORD OF INTERACTIONS WITH SUB CONTRACTOR</t>
  </si>
  <si>
    <t>RECEIVED</t>
  </si>
  <si>
    <t>EG. Plumbing</t>
  </si>
  <si>
    <t>EG. John's Plumbing</t>
  </si>
  <si>
    <t>EG. 07 8888 9999
johnsplumbing@gmail.com</t>
  </si>
  <si>
    <t>EG. 18/08/2022</t>
  </si>
  <si>
    <t>EG. 19/08/2022</t>
  </si>
  <si>
    <t>EG. $4,234.00</t>
  </si>
  <si>
    <t>EG. 18.08.2022 Called reception to confirm email, send email with quote request.
19.08.2022 Met plumber on site on 19th of August morning.
19.08.2022 Received quote in afternoon.</t>
  </si>
  <si>
    <t>EG. All plumbing on job</t>
  </si>
  <si>
    <t>Refrigeration</t>
  </si>
  <si>
    <t>Move AC's up 300mm</t>
  </si>
  <si>
    <t>Brayden 0423 045 563
northsideairconservices@gmail.com</t>
  </si>
  <si>
    <t>$ EX GST QUOTE</t>
  </si>
  <si>
    <t>25/07/2022 Called Northside and spoke to Brayden, got email address and sent quote request through.
26/07/2022 Brayden sent through first quote.
28/07/2022 Bruce accepted this quote, cheapest. I have told Brayden.
10/08/2022 Called Brayden and booked 16th Aug as day of job.
16/08/2022 Brayden started job and found out change to scope, additional work, he resent quote, Approved by Bruce. He then completed job.</t>
  </si>
  <si>
    <t>5th Star Air Conditioning</t>
  </si>
  <si>
    <t>info@5thstar.com.au</t>
  </si>
  <si>
    <t>25/07/2022 Called 5th star, got email, then sent through quote request.</t>
  </si>
  <si>
    <t>Sun City Air Conditioning</t>
  </si>
  <si>
    <t>suncityair@suncityair.com.au</t>
  </si>
  <si>
    <t>DATE Q REC.</t>
  </si>
  <si>
    <t>DATE QR SENT</t>
  </si>
  <si>
    <t>25/07/2022 Called Sun City, got email address and sent quote request through.
25/07/2022 Received call from Steve Wiseman, saying he will quote, wanted to know other technical questions.
26/07/2022 Received a quote via email.</t>
  </si>
  <si>
    <t>Reece Plumbing</t>
  </si>
  <si>
    <t>Brisbane House Stump and Steel</t>
  </si>
  <si>
    <t>Finlaysons Timber</t>
  </si>
  <si>
    <t>0002-01945247</t>
  </si>
  <si>
    <t>Speedy Bins</t>
  </si>
  <si>
    <t>Nudgee Road Tip</t>
  </si>
  <si>
    <t>SINR003020</t>
  </si>
  <si>
    <t>SINR003131</t>
  </si>
  <si>
    <t>Big Rhino Cranes</t>
  </si>
  <si>
    <t>4958SM</t>
  </si>
  <si>
    <t>4986SM</t>
  </si>
  <si>
    <t>City Hire</t>
  </si>
  <si>
    <t>Electrik Avenue Electrical</t>
  </si>
  <si>
    <t>Electrik Avenue Plumbing</t>
  </si>
  <si>
    <t>Kennards Hire</t>
  </si>
  <si>
    <t>5019SM</t>
  </si>
  <si>
    <t>Sydney Tools</t>
  </si>
  <si>
    <t>The Waterproofing Warehouse</t>
  </si>
  <si>
    <t>Lana Place</t>
  </si>
  <si>
    <t>37246</t>
  </si>
  <si>
    <t>The Community Co</t>
  </si>
  <si>
    <t>296 Vulture Street</t>
  </si>
  <si>
    <t>Kangaroo Point  QLD  4169</t>
  </si>
  <si>
    <t>Deposit invoice of 50%</t>
  </si>
  <si>
    <t>Supply of Tiles &amp; Demolition</t>
  </si>
  <si>
    <t>Concrete Spalling investigation</t>
  </si>
  <si>
    <t>06.10.22</t>
  </si>
  <si>
    <t>Lana Place CTS 15046</t>
  </si>
  <si>
    <t>Tiling</t>
  </si>
  <si>
    <t>Balustrade</t>
  </si>
  <si>
    <t>Practical Completion</t>
  </si>
  <si>
    <t>Envirotech</t>
  </si>
  <si>
    <t>Block Wall Repairs</t>
  </si>
  <si>
    <t xml:space="preserve">All Preparation Equipment </t>
  </si>
  <si>
    <t>National Tiles</t>
  </si>
  <si>
    <t>Goanna Plumbing</t>
  </si>
  <si>
    <t>Lyndons</t>
  </si>
  <si>
    <t>WINT06000018118</t>
  </si>
  <si>
    <t>INV - 82096B</t>
  </si>
  <si>
    <t>INV - 82096C</t>
  </si>
  <si>
    <t>WINT06000019352</t>
  </si>
  <si>
    <t>INV - 80296D</t>
  </si>
  <si>
    <t xml:space="preserve">Fasteners Direct </t>
  </si>
  <si>
    <t>Final Claim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</si>
</sst>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$&quot;#,##0.00;[Red]\-&quot;$&quot;#,##0.0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&quot;$&quot;#,##0_);\(&quot;$&quot;#,##0\)"/>
    <numFmt numFmtId="165" formatCode="&quot;$&quot;#,##0_);[Red]\(&quot;$&quot;#,##0\)"/>
    <numFmt numFmtId="166" formatCode="&quot;$&quot;#,##0.00_);\(&quot;$&quot;#,##0.00\)"/>
    <numFmt numFmtId="167" formatCode="_(&quot;$&quot;* #,##0.00_);_(&quot;$&quot;* \(#,##0.00\);_(&quot;$&quot;* &quot;-&quot;??_);_(@_)"/>
    <numFmt numFmtId="168" formatCode="_ &quot;$&quot;* #,##0.00_ ;_ &quot;$&quot;* \-#,##0.00_ ;_ &quot;$&quot;* &quot;-&quot;??_ ;_ @_ "/>
    <numFmt numFmtId="169" formatCode="_ * #,##0.00_ ;_ * \-#,##0.00_ ;_ * &quot;-&quot;??_ ;_ @_ "/>
    <numFmt numFmtId="170" formatCode="d/mm/yyyy;@"/>
    <numFmt numFmtId="171" formatCode="dd/mm/yyyy;@"/>
    <numFmt numFmtId="172" formatCode="m/d/yy"/>
  </numFmts>
  <fonts count="107">
    <font>
      <sz val="10"/>
      <name val="Geneva"/>
    </font>
    <font>
      <b/>
      <sz val="10"/>
      <name val="Geneva"/>
    </font>
    <font>
      <i/>
      <sz val="10"/>
      <name val="Geneva"/>
    </font>
    <font>
      <b/>
      <i/>
      <sz val="10"/>
      <name val="Geneva"/>
    </font>
    <font>
      <sz val="10"/>
      <name val="Geneva"/>
    </font>
    <font>
      <b/>
      <sz val="9"/>
      <name val="Geneva"/>
    </font>
    <font>
      <sz val="9"/>
      <name val="Geneva"/>
    </font>
    <font>
      <b/>
      <u/>
      <sz val="12"/>
      <name val="Avant Garde"/>
    </font>
    <font>
      <b/>
      <sz val="12"/>
      <name val="Geneva"/>
    </font>
    <font>
      <b/>
      <sz val="14"/>
      <name val="Geneva"/>
    </font>
    <font>
      <sz val="8"/>
      <name val="Geneva"/>
    </font>
    <font>
      <b/>
      <u/>
      <sz val="10"/>
      <name val="Geneva"/>
    </font>
    <font>
      <b/>
      <sz val="12"/>
      <name val="Calligraphy"/>
    </font>
    <font>
      <sz val="10"/>
      <color indexed="10"/>
      <name val="Geneva"/>
    </font>
    <font>
      <b/>
      <sz val="8"/>
      <name val="Geneva"/>
    </font>
    <font>
      <sz val="12"/>
      <name val="Geneva"/>
    </font>
    <font>
      <sz val="9"/>
      <color indexed="10"/>
      <name val="Geneva"/>
    </font>
    <font>
      <sz val="8"/>
      <name val="Arial"/>
      <family val="2"/>
    </font>
    <font>
      <sz val="14"/>
      <name val="Geneva"/>
    </font>
    <font>
      <sz val="10"/>
      <name val="Arial"/>
      <family val="2"/>
    </font>
    <font>
      <b/>
      <sz val="48"/>
      <color indexed="12"/>
      <name val="Avant Garde"/>
    </font>
    <font>
      <b/>
      <sz val="22"/>
      <name val="Avant Garde"/>
    </font>
    <font>
      <i/>
      <sz val="14"/>
      <color indexed="12"/>
      <name val="Geneva"/>
    </font>
    <font>
      <i/>
      <sz val="8"/>
      <name val="Geneva"/>
    </font>
    <font>
      <b/>
      <sz val="11"/>
      <name val="Geneva"/>
    </font>
    <font>
      <u/>
      <sz val="10"/>
      <color indexed="12"/>
      <name val="Geneva"/>
    </font>
    <font>
      <b/>
      <outline/>
      <sz val="22"/>
      <name val="Arial Black"/>
      <family val="2"/>
    </font>
    <font>
      <sz val="22"/>
      <name val="Geneva"/>
    </font>
    <font>
      <i/>
      <sz val="9"/>
      <name val="Geneva"/>
    </font>
    <font>
      <b/>
      <sz val="10"/>
      <color indexed="10"/>
      <name val="Geneva"/>
    </font>
    <font>
      <b/>
      <u/>
      <sz val="10"/>
      <color indexed="10"/>
      <name val="Geneva"/>
    </font>
    <font>
      <b/>
      <sz val="18"/>
      <name val="Geneva"/>
    </font>
    <font>
      <b/>
      <sz val="10"/>
      <color indexed="48"/>
      <name val="Arial"/>
      <family val="2"/>
    </font>
    <font>
      <b/>
      <sz val="26"/>
      <color indexed="12"/>
      <name val="Avant Garde"/>
    </font>
    <font>
      <b/>
      <sz val="10"/>
      <name val="Arial"/>
      <family val="2"/>
    </font>
    <font>
      <b/>
      <sz val="8"/>
      <name val="Arial"/>
      <family val="2"/>
    </font>
    <font>
      <sz val="9"/>
      <color indexed="8"/>
      <name val="Calibri"/>
      <family val="2"/>
    </font>
    <font>
      <sz val="11"/>
      <color indexed="8"/>
      <name val="Forte"/>
      <family val="4"/>
    </font>
    <font>
      <b/>
      <i/>
      <u/>
      <sz val="10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i/>
      <sz val="20"/>
      <color indexed="48"/>
      <name val="Arial"/>
      <family val="2"/>
    </font>
    <font>
      <b/>
      <u/>
      <sz val="10"/>
      <name val="Arial"/>
      <family val="2"/>
    </font>
    <font>
      <u/>
      <sz val="10"/>
      <name val="Geneva"/>
    </font>
    <font>
      <sz val="9"/>
      <name val="Arial"/>
      <family val="2"/>
    </font>
    <font>
      <b/>
      <u/>
      <sz val="24"/>
      <name val="Geneva"/>
    </font>
    <font>
      <b/>
      <sz val="18"/>
      <color indexed="12"/>
      <name val="Avant Garde"/>
    </font>
    <font>
      <i/>
      <sz val="10"/>
      <name val="System"/>
      <family val="2"/>
    </font>
    <font>
      <b/>
      <sz val="18"/>
      <color indexed="10"/>
      <name val="Geneva"/>
    </font>
    <font>
      <b/>
      <sz val="20"/>
      <name val="Geneva"/>
    </font>
    <font>
      <b/>
      <i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u/>
      <sz val="9"/>
      <name val="Arial"/>
      <family val="2"/>
    </font>
    <font>
      <u/>
      <sz val="10"/>
      <color indexed="12"/>
      <name val="Arial"/>
      <family val="2"/>
    </font>
    <font>
      <b/>
      <i/>
      <u/>
      <sz val="9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i/>
      <outline/>
      <shadow/>
      <sz val="11"/>
      <name val="Arial"/>
      <family val="2"/>
    </font>
    <font>
      <b/>
      <i/>
      <sz val="22"/>
      <name val="Arial"/>
      <family val="2"/>
    </font>
    <font>
      <sz val="9"/>
      <color indexed="8"/>
      <name val="Arial"/>
      <family val="2"/>
    </font>
    <font>
      <b/>
      <i/>
      <sz val="9"/>
      <name val="Arial"/>
      <family val="2"/>
    </font>
    <font>
      <u/>
      <sz val="9"/>
      <color indexed="12"/>
      <name val="Arial"/>
      <family val="2"/>
    </font>
    <font>
      <sz val="8"/>
      <color indexed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0"/>
      <color rgb="FF365F91"/>
      <name val="Calibri"/>
      <family val="2"/>
    </font>
    <font>
      <sz val="8"/>
      <color theme="3"/>
      <name val="Calibri"/>
      <family val="2"/>
    </font>
    <font>
      <b/>
      <i/>
      <sz val="10"/>
      <color theme="1"/>
      <name val="Geneva"/>
    </font>
    <font>
      <b/>
      <sz val="11"/>
      <color theme="1"/>
      <name val="Geneva"/>
    </font>
    <font>
      <b/>
      <sz val="10"/>
      <color rgb="FFFF0000"/>
      <name val="Geneva"/>
    </font>
    <font>
      <sz val="10"/>
      <color rgb="FF000000"/>
      <name val="Arial Unicode MS"/>
      <family val="2"/>
    </font>
    <font>
      <i/>
      <sz val="9"/>
      <color rgb="FFFF0000"/>
      <name val="Geneva"/>
    </font>
    <font>
      <b/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i/>
      <sz val="8"/>
      <color rgb="FFFF0000"/>
      <name val="Arial"/>
      <family val="2"/>
    </font>
    <font>
      <sz val="9"/>
      <color theme="1" tint="0.34998626667073579"/>
      <name val="Arial"/>
      <family val="2"/>
    </font>
    <font>
      <b/>
      <sz val="9"/>
      <color theme="0" tint="-0.499984740745262"/>
      <name val="Arial"/>
      <family val="2"/>
    </font>
    <font>
      <sz val="9"/>
      <color theme="0" tint="-0.499984740745262"/>
      <name val="Arial"/>
      <family val="2"/>
    </font>
    <font>
      <b/>
      <sz val="14"/>
      <color theme="0"/>
      <name val="Arial"/>
      <family val="2"/>
    </font>
    <font>
      <sz val="10"/>
      <color rgb="FFFF0000"/>
      <name val="Geneva"/>
    </font>
    <font>
      <sz val="16"/>
      <name val="Geneva"/>
    </font>
    <font>
      <b/>
      <sz val="10"/>
      <color theme="1"/>
      <name val="Calibri"/>
      <family val="2"/>
      <scheme val="minor"/>
    </font>
    <font>
      <sz val="9"/>
      <color rgb="FF414042"/>
      <name val="Lato Medium"/>
      <family val="2"/>
    </font>
    <font>
      <b/>
      <u/>
      <sz val="14"/>
      <name val="Calibri"/>
      <family val="2"/>
      <scheme val="minor"/>
    </font>
    <font>
      <sz val="10"/>
      <name val="Calibri"/>
      <family val="2"/>
      <scheme val="minor"/>
    </font>
    <font>
      <sz val="9"/>
      <color rgb="FF365F91"/>
      <name val="Calibri"/>
      <family val="2"/>
    </font>
    <font>
      <u/>
      <sz val="9"/>
      <color indexed="12"/>
      <name val="Geneva"/>
    </font>
    <font>
      <sz val="9"/>
      <color theme="3"/>
      <name val="Calibri"/>
      <family val="2"/>
    </font>
    <font>
      <b/>
      <sz val="9"/>
      <color theme="0"/>
      <name val="Arial"/>
      <family val="2"/>
    </font>
    <font>
      <sz val="10"/>
      <color theme="0"/>
      <name val="Geneva"/>
    </font>
    <font>
      <b/>
      <i/>
      <sz val="22"/>
      <color theme="0"/>
      <name val="Arial"/>
      <family val="2"/>
    </font>
    <font>
      <b/>
      <sz val="12"/>
      <color theme="0"/>
      <name val="Geneva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outline/>
      <sz val="22"/>
      <color theme="0"/>
      <name val="Arial Black"/>
      <family val="2"/>
    </font>
    <font>
      <sz val="22"/>
      <color theme="0"/>
      <name val="Geneva"/>
    </font>
    <font>
      <b/>
      <sz val="20"/>
      <color theme="0"/>
      <name val="Arial"/>
      <family val="2"/>
    </font>
    <font>
      <sz val="9"/>
      <color theme="0"/>
      <name val="Arial"/>
      <family val="2"/>
    </font>
    <font>
      <i/>
      <sz val="9"/>
      <color theme="0"/>
      <name val="Arial"/>
      <family val="2"/>
    </font>
    <font>
      <b/>
      <sz val="9"/>
      <color rgb="FF9E6F53"/>
      <name val="Arial"/>
      <family val="2"/>
    </font>
    <font>
      <b/>
      <sz val="10"/>
      <color rgb="FF08223C"/>
      <name val="Calibri"/>
      <family val="2"/>
    </font>
    <font>
      <sz val="9"/>
      <color rgb="FF08223C"/>
      <name val="Calibri"/>
      <family val="2"/>
    </font>
    <font>
      <u/>
      <sz val="9"/>
      <color rgb="FF08223C"/>
      <name val="Geneva"/>
    </font>
    <font>
      <b/>
      <sz val="10"/>
      <color rgb="FF9E6F53"/>
      <name val="Geneva"/>
    </font>
    <font>
      <sz val="10"/>
      <color rgb="FFFF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8223C"/>
        <bgColor indexed="64"/>
      </patternFill>
    </fill>
    <fill>
      <patternFill patternType="solid">
        <fgColor rgb="FFB1C4C8"/>
        <bgColor indexed="64"/>
      </patternFill>
    </fill>
    <fill>
      <patternFill patternType="solid">
        <fgColor rgb="FF0E4558"/>
        <bgColor indexed="64"/>
      </patternFill>
    </fill>
    <fill>
      <patternFill patternType="solid">
        <fgColor rgb="FF678D9A"/>
        <bgColor indexed="64"/>
      </patternFill>
    </fill>
    <fill>
      <patternFill patternType="solid">
        <fgColor rgb="FF9E6F53"/>
        <bgColor indexed="64"/>
      </patternFill>
    </fill>
    <fill>
      <patternFill patternType="solid">
        <fgColor rgb="FF92D050"/>
        <bgColor indexed="64"/>
      </patternFill>
    </fill>
  </fills>
  <borders count="1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 applyProtection="0"/>
    <xf numFmtId="167" fontId="4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</cellStyleXfs>
  <cellXfs count="90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6" fillId="0" borderId="3" xfId="0" applyFont="1" applyBorder="1" applyAlignment="1">
      <alignment horizontal="right"/>
    </xf>
    <xf numFmtId="0" fontId="21" fillId="0" borderId="0" xfId="0" applyFont="1" applyAlignment="1">
      <alignment horizontal="right"/>
    </xf>
    <xf numFmtId="0" fontId="29" fillId="0" borderId="1" xfId="0" applyFont="1" applyBorder="1" applyAlignment="1">
      <alignment horizontal="right"/>
    </xf>
    <xf numFmtId="167" fontId="1" fillId="0" borderId="0" xfId="1" applyFont="1" applyAlignment="1">
      <alignment horizontal="right"/>
    </xf>
    <xf numFmtId="0" fontId="29" fillId="0" borderId="2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30" fillId="0" borderId="2" xfId="0" applyFont="1" applyBorder="1" applyAlignment="1">
      <alignment horizontal="right"/>
    </xf>
    <xf numFmtId="0" fontId="41" fillId="0" borderId="0" xfId="0" applyFont="1" applyAlignment="1" applyProtection="1">
      <alignment horizontal="left" vertical="center"/>
      <protection locked="0"/>
    </xf>
    <xf numFmtId="167" fontId="8" fillId="2" borderId="12" xfId="1" applyFont="1" applyFill="1" applyBorder="1"/>
    <xf numFmtId="167" fontId="8" fillId="3" borderId="12" xfId="0" applyNumberFormat="1" applyFont="1" applyFill="1" applyBorder="1"/>
    <xf numFmtId="0" fontId="6" fillId="0" borderId="13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right"/>
      <protection locked="0"/>
    </xf>
    <xf numFmtId="0" fontId="32" fillId="0" borderId="14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32" fillId="0" borderId="0" xfId="0" applyFont="1" applyProtection="1">
      <protection locked="0"/>
    </xf>
    <xf numFmtId="0" fontId="0" fillId="0" borderId="15" xfId="0" applyBorder="1" applyProtection="1">
      <protection locked="0"/>
    </xf>
    <xf numFmtId="0" fontId="51" fillId="0" borderId="0" xfId="0" applyFont="1" applyAlignment="1" applyProtection="1">
      <alignment horizontal="right"/>
      <protection locked="0"/>
    </xf>
    <xf numFmtId="0" fontId="19" fillId="0" borderId="3" xfId="0" applyFont="1" applyBorder="1" applyProtection="1">
      <protection locked="0"/>
    </xf>
    <xf numFmtId="167" fontId="34" fillId="0" borderId="0" xfId="0" applyNumberFormat="1" applyFont="1" applyAlignment="1" applyProtection="1">
      <alignment horizontal="left"/>
      <protection locked="0"/>
    </xf>
    <xf numFmtId="167" fontId="44" fillId="0" borderId="0" xfId="0" applyNumberFormat="1" applyFont="1" applyAlignment="1" applyProtection="1">
      <alignment horizontal="center"/>
      <protection locked="0"/>
    </xf>
    <xf numFmtId="167" fontId="0" fillId="0" borderId="0" xfId="1" applyFont="1" applyProtection="1">
      <protection locked="0"/>
    </xf>
    <xf numFmtId="167" fontId="0" fillId="0" borderId="0" xfId="0" applyNumberFormat="1" applyProtection="1">
      <protection locked="0"/>
    </xf>
    <xf numFmtId="167" fontId="34" fillId="0" borderId="0" xfId="1" applyFont="1" applyAlignment="1" applyProtection="1">
      <alignment horizontal="left"/>
      <protection locked="0"/>
    </xf>
    <xf numFmtId="167" fontId="52" fillId="0" borderId="0" xfId="1" applyFont="1" applyAlignment="1" applyProtection="1">
      <alignment horizontal="right"/>
      <protection locked="0"/>
    </xf>
    <xf numFmtId="169" fontId="34" fillId="0" borderId="3" xfId="0" applyNumberFormat="1" applyFont="1" applyBorder="1" applyProtection="1">
      <protection locked="0"/>
    </xf>
    <xf numFmtId="0" fontId="44" fillId="0" borderId="16" xfId="0" applyFont="1" applyBorder="1" applyAlignment="1" applyProtection="1">
      <alignment horizontal="center"/>
      <protection locked="0"/>
    </xf>
    <xf numFmtId="0" fontId="34" fillId="0" borderId="16" xfId="0" applyFont="1" applyBorder="1" applyAlignment="1" applyProtection="1">
      <alignment horizontal="center"/>
      <protection locked="0"/>
    </xf>
    <xf numFmtId="167" fontId="52" fillId="0" borderId="17" xfId="1" applyFont="1" applyBorder="1" applyAlignment="1" applyProtection="1">
      <alignment horizontal="right"/>
      <protection locked="0"/>
    </xf>
    <xf numFmtId="167" fontId="19" fillId="0" borderId="3" xfId="1" applyFont="1" applyBorder="1" applyAlignment="1" applyProtection="1">
      <alignment horizontal="left"/>
      <protection locked="0"/>
    </xf>
    <xf numFmtId="0" fontId="35" fillId="4" borderId="14" xfId="1" applyNumberFormat="1" applyFont="1" applyFill="1" applyBorder="1" applyAlignment="1" applyProtection="1">
      <alignment horizontal="center"/>
      <protection locked="0"/>
    </xf>
    <xf numFmtId="0" fontId="35" fillId="4" borderId="18" xfId="1" applyNumberFormat="1" applyFont="1" applyFill="1" applyBorder="1" applyAlignment="1" applyProtection="1">
      <alignment horizontal="center"/>
      <protection locked="0"/>
    </xf>
    <xf numFmtId="1" fontId="44" fillId="4" borderId="3" xfId="1" applyNumberFormat="1" applyFont="1" applyFill="1" applyBorder="1" applyAlignment="1" applyProtection="1">
      <alignment horizontal="center"/>
      <protection locked="0"/>
    </xf>
    <xf numFmtId="0" fontId="51" fillId="4" borderId="16" xfId="1" applyNumberFormat="1" applyFont="1" applyFill="1" applyBorder="1" applyAlignment="1" applyProtection="1">
      <alignment horizontal="center"/>
      <protection locked="0"/>
    </xf>
    <xf numFmtId="167" fontId="51" fillId="4" borderId="16" xfId="1" applyFont="1" applyFill="1" applyBorder="1" applyAlignment="1" applyProtection="1">
      <alignment horizontal="right"/>
      <protection locked="0"/>
    </xf>
    <xf numFmtId="0" fontId="44" fillId="0" borderId="16" xfId="1" applyNumberFormat="1" applyFont="1" applyBorder="1" applyAlignment="1" applyProtection="1">
      <alignment horizontal="center"/>
      <protection locked="0"/>
    </xf>
    <xf numFmtId="14" fontId="51" fillId="0" borderId="16" xfId="1" applyNumberFormat="1" applyFont="1" applyBorder="1" applyAlignment="1" applyProtection="1">
      <alignment horizontal="right"/>
      <protection locked="0"/>
    </xf>
    <xf numFmtId="167" fontId="51" fillId="0" borderId="16" xfId="1" applyFont="1" applyBorder="1" applyAlignment="1" applyProtection="1">
      <alignment horizontal="right"/>
      <protection locked="0"/>
    </xf>
    <xf numFmtId="0" fontId="19" fillId="0" borderId="16" xfId="0" applyFont="1" applyBorder="1" applyProtection="1">
      <protection locked="0"/>
    </xf>
    <xf numFmtId="1" fontId="44" fillId="4" borderId="19" xfId="1" applyNumberFormat="1" applyFont="1" applyFill="1" applyBorder="1" applyAlignment="1" applyProtection="1">
      <alignment horizontal="center"/>
      <protection locked="0"/>
    </xf>
    <xf numFmtId="0" fontId="51" fillId="4" borderId="20" xfId="1" applyNumberFormat="1" applyFont="1" applyFill="1" applyBorder="1" applyAlignment="1" applyProtection="1">
      <alignment horizontal="center"/>
      <protection locked="0"/>
    </xf>
    <xf numFmtId="167" fontId="51" fillId="4" borderId="20" xfId="1" applyFont="1" applyFill="1" applyBorder="1" applyAlignment="1" applyProtection="1">
      <alignment horizontal="right"/>
      <protection locked="0"/>
    </xf>
    <xf numFmtId="0" fontId="44" fillId="0" borderId="20" xfId="1" applyNumberFormat="1" applyFont="1" applyBorder="1" applyAlignment="1" applyProtection="1">
      <alignment horizontal="center"/>
      <protection locked="0"/>
    </xf>
    <xf numFmtId="14" fontId="51" fillId="0" borderId="20" xfId="1" applyNumberFormat="1" applyFont="1" applyBorder="1" applyAlignment="1" applyProtection="1">
      <alignment horizontal="right"/>
      <protection locked="0"/>
    </xf>
    <xf numFmtId="167" fontId="51" fillId="0" borderId="20" xfId="1" applyFont="1" applyBorder="1" applyAlignment="1" applyProtection="1">
      <alignment horizontal="right"/>
      <protection locked="0"/>
    </xf>
    <xf numFmtId="0" fontId="19" fillId="0" borderId="20" xfId="0" applyFont="1" applyBorder="1" applyProtection="1">
      <protection locked="0"/>
    </xf>
    <xf numFmtId="167" fontId="51" fillId="4" borderId="21" xfId="1" applyFont="1" applyFill="1" applyBorder="1" applyAlignment="1" applyProtection="1">
      <alignment horizontal="right"/>
      <protection locked="0"/>
    </xf>
    <xf numFmtId="167" fontId="51" fillId="0" borderId="21" xfId="1" applyFont="1" applyBorder="1" applyAlignment="1" applyProtection="1">
      <alignment horizontal="right"/>
      <protection locked="0"/>
    </xf>
    <xf numFmtId="1" fontId="44" fillId="4" borderId="11" xfId="1" applyNumberFormat="1" applyFont="1" applyFill="1" applyBorder="1" applyAlignment="1" applyProtection="1">
      <alignment horizontal="center"/>
      <protection locked="0"/>
    </xf>
    <xf numFmtId="0" fontId="17" fillId="4" borderId="22" xfId="1" applyNumberFormat="1" applyFont="1" applyFill="1" applyBorder="1" applyAlignment="1" applyProtection="1">
      <alignment horizontal="center"/>
      <protection locked="0"/>
    </xf>
    <xf numFmtId="167" fontId="51" fillId="4" borderId="23" xfId="1" applyFont="1" applyFill="1" applyBorder="1" applyAlignment="1" applyProtection="1">
      <alignment horizontal="right"/>
      <protection locked="0"/>
    </xf>
    <xf numFmtId="0" fontId="44" fillId="0" borderId="22" xfId="1" applyNumberFormat="1" applyFont="1" applyBorder="1" applyAlignment="1" applyProtection="1">
      <alignment horizontal="center"/>
      <protection locked="0"/>
    </xf>
    <xf numFmtId="14" fontId="51" fillId="0" borderId="22" xfId="1" applyNumberFormat="1" applyFont="1" applyBorder="1" applyAlignment="1" applyProtection="1">
      <alignment horizontal="right"/>
      <protection locked="0"/>
    </xf>
    <xf numFmtId="167" fontId="51" fillId="0" borderId="22" xfId="1" applyFont="1" applyBorder="1" applyAlignment="1" applyProtection="1">
      <alignment horizontal="right"/>
      <protection locked="0"/>
    </xf>
    <xf numFmtId="167" fontId="51" fillId="5" borderId="24" xfId="1" applyFont="1" applyFill="1" applyBorder="1" applyAlignment="1" applyProtection="1">
      <alignment horizontal="right"/>
      <protection locked="0"/>
    </xf>
    <xf numFmtId="0" fontId="19" fillId="0" borderId="22" xfId="0" applyFont="1" applyBorder="1" applyProtection="1">
      <protection locked="0"/>
    </xf>
    <xf numFmtId="0" fontId="34" fillId="0" borderId="25" xfId="0" applyFont="1" applyBorder="1" applyAlignment="1" applyProtection="1">
      <alignment horizontal="center"/>
      <protection locked="0"/>
    </xf>
    <xf numFmtId="0" fontId="34" fillId="0" borderId="20" xfId="0" applyFont="1" applyBorder="1" applyAlignment="1" applyProtection="1">
      <alignment horizontal="center"/>
      <protection locked="0"/>
    </xf>
    <xf numFmtId="0" fontId="0" fillId="0" borderId="26" xfId="0" applyBorder="1" applyProtection="1">
      <protection locked="0"/>
    </xf>
    <xf numFmtId="0" fontId="51" fillId="4" borderId="27" xfId="1" applyNumberFormat="1" applyFont="1" applyFill="1" applyBorder="1" applyAlignment="1" applyProtection="1">
      <alignment horizontal="center"/>
      <protection locked="0"/>
    </xf>
    <xf numFmtId="167" fontId="51" fillId="4" borderId="27" xfId="1" applyFont="1" applyFill="1" applyBorder="1" applyAlignment="1" applyProtection="1">
      <alignment horizontal="right"/>
      <protection locked="0"/>
    </xf>
    <xf numFmtId="0" fontId="44" fillId="0" borderId="27" xfId="1" applyNumberFormat="1" applyFont="1" applyBorder="1" applyAlignment="1" applyProtection="1">
      <alignment horizontal="center"/>
      <protection locked="0"/>
    </xf>
    <xf numFmtId="14" fontId="51" fillId="0" borderId="27" xfId="1" applyNumberFormat="1" applyFont="1" applyBorder="1" applyAlignment="1" applyProtection="1">
      <alignment horizontal="right"/>
      <protection locked="0"/>
    </xf>
    <xf numFmtId="167" fontId="51" fillId="0" borderId="27" xfId="1" applyFont="1" applyBorder="1" applyAlignment="1" applyProtection="1">
      <alignment horizontal="right"/>
      <protection locked="0"/>
    </xf>
    <xf numFmtId="0" fontId="34" fillId="0" borderId="28" xfId="0" applyFont="1" applyBorder="1" applyAlignment="1" applyProtection="1">
      <alignment horizontal="center"/>
      <protection locked="0"/>
    </xf>
    <xf numFmtId="0" fontId="19" fillId="0" borderId="27" xfId="0" applyFont="1" applyBorder="1" applyProtection="1">
      <protection locked="0"/>
    </xf>
    <xf numFmtId="0" fontId="34" fillId="0" borderId="29" xfId="0" applyFont="1" applyBorder="1" applyAlignment="1" applyProtection="1">
      <alignment horizontal="center"/>
      <protection locked="0"/>
    </xf>
    <xf numFmtId="0" fontId="19" fillId="0" borderId="29" xfId="0" applyFont="1" applyBorder="1" applyProtection="1">
      <protection locked="0"/>
    </xf>
    <xf numFmtId="0" fontId="19" fillId="0" borderId="20" xfId="0" applyFont="1" applyBorder="1" applyAlignment="1" applyProtection="1">
      <alignment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4" fillId="0" borderId="27" xfId="0" applyFont="1" applyBorder="1" applyAlignment="1" applyProtection="1">
      <alignment horizontal="center"/>
      <protection locked="0"/>
    </xf>
    <xf numFmtId="0" fontId="19" fillId="0" borderId="21" xfId="0" applyFont="1" applyBorder="1" applyProtection="1">
      <protection locked="0"/>
    </xf>
    <xf numFmtId="167" fontId="51" fillId="4" borderId="24" xfId="1" applyFont="1" applyFill="1" applyBorder="1" applyAlignment="1" applyProtection="1">
      <alignment horizontal="right"/>
      <protection locked="0"/>
    </xf>
    <xf numFmtId="1" fontId="51" fillId="0" borderId="0" xfId="1" applyNumberFormat="1" applyFont="1" applyAlignment="1" applyProtection="1">
      <alignment horizontal="right"/>
      <protection locked="0"/>
    </xf>
    <xf numFmtId="0" fontId="51" fillId="0" borderId="0" xfId="1" applyNumberFormat="1" applyFont="1" applyAlignment="1" applyProtection="1">
      <alignment horizontal="center"/>
      <protection locked="0"/>
    </xf>
    <xf numFmtId="170" fontId="51" fillId="0" borderId="0" xfId="1" applyNumberFormat="1" applyFont="1" applyAlignment="1" applyProtection="1">
      <alignment horizontal="right"/>
      <protection locked="0"/>
    </xf>
    <xf numFmtId="167" fontId="51" fillId="0" borderId="0" xfId="1" applyFont="1" applyAlignment="1" applyProtection="1">
      <alignment horizontal="right"/>
      <protection locked="0"/>
    </xf>
    <xf numFmtId="0" fontId="19" fillId="0" borderId="0" xfId="0" applyFont="1" applyProtection="1">
      <protection locked="0"/>
    </xf>
    <xf numFmtId="1" fontId="51" fillId="0" borderId="0" xfId="0" applyNumberFormat="1" applyFont="1" applyAlignment="1" applyProtection="1">
      <alignment horizontal="right"/>
      <protection locked="0"/>
    </xf>
    <xf numFmtId="167" fontId="51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6" fillId="0" borderId="0" xfId="0" applyFont="1" applyProtection="1">
      <protection locked="0"/>
    </xf>
    <xf numFmtId="0" fontId="31" fillId="0" borderId="15" xfId="0" applyFont="1" applyBorder="1" applyProtection="1">
      <protection locked="0"/>
    </xf>
    <xf numFmtId="0" fontId="0" fillId="0" borderId="13" xfId="0" applyBorder="1" applyProtection="1">
      <protection locked="0"/>
    </xf>
    <xf numFmtId="0" fontId="6" fillId="0" borderId="13" xfId="0" applyFont="1" applyBorder="1" applyProtection="1">
      <protection locked="0"/>
    </xf>
    <xf numFmtId="167" fontId="0" fillId="0" borderId="13" xfId="1" applyFont="1" applyBorder="1" applyProtection="1">
      <protection locked="0"/>
    </xf>
    <xf numFmtId="0" fontId="31" fillId="0" borderId="13" xfId="0" applyFont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5" xfId="0" applyBorder="1" applyProtection="1">
      <protection locked="0"/>
    </xf>
    <xf numFmtId="167" fontId="6" fillId="0" borderId="30" xfId="1" applyFont="1" applyBorder="1" applyProtection="1">
      <protection locked="0"/>
    </xf>
    <xf numFmtId="167" fontId="0" fillId="0" borderId="30" xfId="1" applyFont="1" applyBorder="1" applyProtection="1">
      <protection locked="0"/>
    </xf>
    <xf numFmtId="167" fontId="1" fillId="0" borderId="31" xfId="1" applyFont="1" applyBorder="1" applyProtection="1">
      <protection locked="0"/>
    </xf>
    <xf numFmtId="0" fontId="0" fillId="0" borderId="3" xfId="0" applyBorder="1" applyProtection="1">
      <protection locked="0"/>
    </xf>
    <xf numFmtId="167" fontId="1" fillId="0" borderId="30" xfId="1" applyFont="1" applyBorder="1" applyProtection="1">
      <protection locked="0"/>
    </xf>
    <xf numFmtId="0" fontId="29" fillId="0" borderId="30" xfId="0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right"/>
      <protection locked="0"/>
    </xf>
    <xf numFmtId="0" fontId="4" fillId="0" borderId="30" xfId="0" applyFont="1" applyBorder="1" applyAlignment="1" applyProtection="1">
      <alignment horizontal="righ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0" fontId="4" fillId="0" borderId="33" xfId="0" applyFont="1" applyBorder="1" applyAlignment="1" applyProtection="1">
      <alignment horizontal="right"/>
      <protection locked="0"/>
    </xf>
    <xf numFmtId="0" fontId="19" fillId="0" borderId="7" xfId="0" applyFont="1" applyBorder="1" applyAlignment="1" applyProtection="1">
      <alignment horizontal="center"/>
      <protection locked="0"/>
    </xf>
    <xf numFmtId="0" fontId="19" fillId="0" borderId="33" xfId="0" applyFont="1" applyBorder="1" applyAlignment="1" applyProtection="1">
      <alignment horizontal="center"/>
      <protection locked="0"/>
    </xf>
    <xf numFmtId="167" fontId="44" fillId="0" borderId="33" xfId="1" applyFont="1" applyBorder="1" applyAlignment="1" applyProtection="1">
      <alignment horizontal="center"/>
      <protection locked="0"/>
    </xf>
    <xf numFmtId="167" fontId="19" fillId="0" borderId="33" xfId="1" applyFont="1" applyBorder="1" applyAlignment="1" applyProtection="1">
      <alignment horizontal="center"/>
      <protection locked="0"/>
    </xf>
    <xf numFmtId="167" fontId="1" fillId="0" borderId="33" xfId="1" applyFont="1" applyBorder="1" applyProtection="1">
      <protection locked="0"/>
    </xf>
    <xf numFmtId="0" fontId="0" fillId="0" borderId="11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5" xfId="0" applyBorder="1" applyProtection="1">
      <protection locked="0"/>
    </xf>
    <xf numFmtId="167" fontId="2" fillId="0" borderId="0" xfId="1" applyFont="1" applyProtection="1"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right"/>
      <protection locked="0"/>
    </xf>
    <xf numFmtId="4" fontId="7" fillId="0" borderId="17" xfId="0" applyNumberFormat="1" applyFont="1" applyBorder="1" applyAlignment="1" applyProtection="1">
      <alignment horizontal="right"/>
      <protection locked="0"/>
    </xf>
    <xf numFmtId="164" fontId="8" fillId="0" borderId="22" xfId="0" applyNumberFormat="1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0" fillId="5" borderId="0" xfId="0" applyFill="1" applyProtection="1">
      <protection locked="0"/>
    </xf>
    <xf numFmtId="4" fontId="0" fillId="0" borderId="0" xfId="0" applyNumberFormat="1" applyProtection="1">
      <protection locked="0"/>
    </xf>
    <xf numFmtId="4" fontId="0" fillId="0" borderId="16" xfId="0" applyNumberFormat="1" applyBorder="1" applyProtection="1">
      <protection locked="0"/>
    </xf>
    <xf numFmtId="0" fontId="4" fillId="0" borderId="2" xfId="0" applyFont="1" applyBorder="1" applyProtection="1">
      <protection locked="0"/>
    </xf>
    <xf numFmtId="0" fontId="0" fillId="0" borderId="17" xfId="0" applyBorder="1" applyProtection="1">
      <protection locked="0"/>
    </xf>
    <xf numFmtId="4" fontId="0" fillId="0" borderId="11" xfId="0" applyNumberFormat="1" applyBorder="1" applyProtection="1">
      <protection locked="0"/>
    </xf>
    <xf numFmtId="4" fontId="0" fillId="0" borderId="22" xfId="0" applyNumberFormat="1" applyBorder="1" applyProtection="1">
      <protection locked="0"/>
    </xf>
    <xf numFmtId="0" fontId="0" fillId="0" borderId="36" xfId="0" applyBorder="1" applyProtection="1">
      <protection locked="0"/>
    </xf>
    <xf numFmtId="0" fontId="0" fillId="0" borderId="36" xfId="0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Protection="1">
      <protection locked="0"/>
    </xf>
    <xf numFmtId="4" fontId="1" fillId="0" borderId="0" xfId="0" applyNumberFormat="1" applyFont="1" applyProtection="1">
      <protection locked="0"/>
    </xf>
    <xf numFmtId="0" fontId="10" fillId="0" borderId="22" xfId="0" applyFont="1" applyBorder="1" applyAlignment="1" applyProtection="1">
      <alignment horizontal="right"/>
      <protection locked="0"/>
    </xf>
    <xf numFmtId="4" fontId="1" fillId="0" borderId="24" xfId="0" applyNumberFormat="1" applyFont="1" applyBorder="1" applyProtection="1">
      <protection locked="0"/>
    </xf>
    <xf numFmtId="0" fontId="1" fillId="0" borderId="34" xfId="0" applyFont="1" applyBorder="1" applyProtection="1">
      <protection locked="0"/>
    </xf>
    <xf numFmtId="4" fontId="0" fillId="0" borderId="36" xfId="0" applyNumberFormat="1" applyBorder="1" applyProtection="1"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39" fontId="0" fillId="0" borderId="0" xfId="0" applyNumberFormat="1" applyProtection="1">
      <protection locked="0"/>
    </xf>
    <xf numFmtId="37" fontId="0" fillId="0" borderId="0" xfId="0" applyNumberFormat="1" applyAlignment="1" applyProtection="1">
      <alignment horizontal="center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165" fontId="0" fillId="0" borderId="0" xfId="0" applyNumberFormat="1" applyProtection="1"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165" fontId="0" fillId="0" borderId="17" xfId="0" applyNumberFormat="1" applyBorder="1" applyProtection="1">
      <protection locked="0"/>
    </xf>
    <xf numFmtId="37" fontId="0" fillId="0" borderId="17" xfId="0" applyNumberFormat="1" applyBorder="1" applyAlignment="1" applyProtection="1">
      <alignment horizontal="center"/>
      <protection locked="0"/>
    </xf>
    <xf numFmtId="4" fontId="0" fillId="0" borderId="17" xfId="0" applyNumberFormat="1" applyBorder="1" applyProtection="1">
      <protection locked="0"/>
    </xf>
    <xf numFmtId="4" fontId="1" fillId="0" borderId="24" xfId="0" applyNumberFormat="1" applyFont="1" applyBorder="1" applyAlignment="1" applyProtection="1">
      <alignment horizontal="right"/>
      <protection locked="0"/>
    </xf>
    <xf numFmtId="3" fontId="1" fillId="0" borderId="1" xfId="0" applyNumberFormat="1" applyFont="1" applyBorder="1" applyProtection="1">
      <protection locked="0"/>
    </xf>
    <xf numFmtId="4" fontId="1" fillId="0" borderId="16" xfId="0" applyNumberFormat="1" applyFont="1" applyBorder="1" applyProtection="1">
      <protection locked="0"/>
    </xf>
    <xf numFmtId="0" fontId="10" fillId="0" borderId="25" xfId="0" applyFont="1" applyBorder="1" applyAlignment="1" applyProtection="1">
      <alignment horizontal="right"/>
      <protection locked="0"/>
    </xf>
    <xf numFmtId="0" fontId="1" fillId="0" borderId="36" xfId="0" applyFont="1" applyBorder="1" applyProtection="1">
      <protection locked="0"/>
    </xf>
    <xf numFmtId="0" fontId="10" fillId="0" borderId="16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3" fontId="4" fillId="0" borderId="0" xfId="0" applyNumberFormat="1" applyFont="1" applyProtection="1">
      <protection locked="0"/>
    </xf>
    <xf numFmtId="164" fontId="4" fillId="0" borderId="0" xfId="0" applyNumberFormat="1" applyFont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1" fontId="1" fillId="0" borderId="38" xfId="0" applyNumberFormat="1" applyFont="1" applyBorder="1" applyProtection="1">
      <protection locked="0"/>
    </xf>
    <xf numFmtId="166" fontId="0" fillId="0" borderId="0" xfId="0" applyNumberFormat="1" applyProtection="1">
      <protection locked="0"/>
    </xf>
    <xf numFmtId="0" fontId="0" fillId="0" borderId="16" xfId="0" applyBorder="1" applyProtection="1">
      <protection locked="0"/>
    </xf>
    <xf numFmtId="2" fontId="43" fillId="0" borderId="0" xfId="2" applyNumberFormat="1" applyFont="1" applyAlignment="1">
      <protection locked="0"/>
    </xf>
    <xf numFmtId="166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6" fontId="0" fillId="0" borderId="17" xfId="0" applyNumberFormat="1" applyBorder="1" applyProtection="1">
      <protection locked="0"/>
    </xf>
    <xf numFmtId="4" fontId="1" fillId="0" borderId="17" xfId="0" applyNumberFormat="1" applyFont="1" applyBorder="1" applyProtection="1">
      <protection locked="0"/>
    </xf>
    <xf numFmtId="0" fontId="13" fillId="0" borderId="0" xfId="0" applyFont="1" applyProtection="1">
      <protection locked="0"/>
    </xf>
    <xf numFmtId="0" fontId="4" fillId="0" borderId="36" xfId="0" applyFont="1" applyBorder="1" applyProtection="1">
      <protection locked="0"/>
    </xf>
    <xf numFmtId="164" fontId="0" fillId="0" borderId="36" xfId="0" applyNumberFormat="1" applyBorder="1" applyProtection="1">
      <protection locked="0"/>
    </xf>
    <xf numFmtId="4" fontId="1" fillId="0" borderId="36" xfId="0" applyNumberFormat="1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167" fontId="4" fillId="0" borderId="0" xfId="1" applyProtection="1">
      <protection locked="0"/>
    </xf>
    <xf numFmtId="0" fontId="66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horizontal="right"/>
      <protection locked="0"/>
    </xf>
    <xf numFmtId="0" fontId="67" fillId="0" borderId="0" xfId="0" applyFont="1" applyAlignment="1" applyProtection="1">
      <alignment horizontal="right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" fillId="0" borderId="0" xfId="0" applyFont="1" applyProtection="1">
      <protection locked="0"/>
    </xf>
    <xf numFmtId="0" fontId="28" fillId="0" borderId="0" xfId="0" applyFont="1" applyProtection="1">
      <protection locked="0"/>
    </xf>
    <xf numFmtId="0" fontId="33" fillId="0" borderId="0" xfId="0" applyFont="1" applyAlignment="1" applyProtection="1">
      <alignment horizontal="right" vertical="center"/>
      <protection locked="0"/>
    </xf>
    <xf numFmtId="14" fontId="34" fillId="0" borderId="0" xfId="0" applyNumberFormat="1" applyFont="1" applyAlignment="1" applyProtection="1">
      <alignment horizontal="left"/>
      <protection locked="0"/>
    </xf>
    <xf numFmtId="0" fontId="25" fillId="0" borderId="0" xfId="2" applyAlignment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68" fillId="0" borderId="0" xfId="0" applyFont="1" applyProtection="1">
      <protection locked="0"/>
    </xf>
    <xf numFmtId="0" fontId="69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left" indent="1"/>
      <protection locked="0"/>
    </xf>
    <xf numFmtId="0" fontId="34" fillId="0" borderId="0" xfId="0" applyFont="1" applyAlignment="1" applyProtection="1">
      <alignment horizontal="right"/>
      <protection locked="0"/>
    </xf>
    <xf numFmtId="0" fontId="70" fillId="0" borderId="0" xfId="0" applyFont="1" applyAlignment="1" applyProtection="1">
      <alignment horizontal="left" indent="1"/>
      <protection locked="0"/>
    </xf>
    <xf numFmtId="0" fontId="34" fillId="0" borderId="0" xfId="0" applyFont="1" applyProtection="1">
      <protection locked="0"/>
    </xf>
    <xf numFmtId="0" fontId="10" fillId="0" borderId="43" xfId="0" applyFont="1" applyBorder="1" applyAlignment="1" applyProtection="1">
      <alignment horizontal="left"/>
      <protection locked="0"/>
    </xf>
    <xf numFmtId="0" fontId="10" fillId="0" borderId="0" xfId="0" applyFont="1" applyAlignment="1" applyProtection="1">
      <alignment horizontal="left"/>
      <protection locked="0"/>
    </xf>
    <xf numFmtId="167" fontId="10" fillId="0" borderId="44" xfId="1" applyFont="1" applyBorder="1" applyAlignment="1" applyProtection="1">
      <alignment horizontal="center"/>
      <protection locked="0"/>
    </xf>
    <xf numFmtId="9" fontId="17" fillId="0" borderId="5" xfId="0" applyNumberFormat="1" applyFont="1" applyBorder="1" applyAlignment="1" applyProtection="1">
      <alignment horizontal="center"/>
      <protection locked="0"/>
    </xf>
    <xf numFmtId="167" fontId="17" fillId="0" borderId="45" xfId="1" applyFont="1" applyBorder="1" applyProtection="1">
      <protection locked="0"/>
    </xf>
    <xf numFmtId="0" fontId="71" fillId="0" borderId="0" xfId="0" applyFont="1" applyAlignment="1" applyProtection="1">
      <alignment horizontal="left" vertical="center" indent="2"/>
      <protection locked="0"/>
    </xf>
    <xf numFmtId="0" fontId="6" fillId="0" borderId="46" xfId="0" applyFont="1" applyBorder="1" applyAlignment="1" applyProtection="1">
      <alignment horizontal="left"/>
      <protection locked="0"/>
    </xf>
    <xf numFmtId="167" fontId="4" fillId="0" borderId="47" xfId="1" applyBorder="1" applyProtection="1">
      <protection locked="0"/>
    </xf>
    <xf numFmtId="167" fontId="4" fillId="0" borderId="29" xfId="1" applyBorder="1" applyProtection="1">
      <protection locked="0"/>
    </xf>
    <xf numFmtId="0" fontId="72" fillId="0" borderId="9" xfId="0" applyFont="1" applyBorder="1" applyAlignment="1" applyProtection="1">
      <alignment horizontal="left"/>
      <protection locked="0"/>
    </xf>
    <xf numFmtId="0" fontId="4" fillId="0" borderId="46" xfId="0" applyFon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48" xfId="0" applyFont="1" applyBorder="1" applyAlignment="1" applyProtection="1">
      <alignment horizontal="left"/>
      <protection locked="0"/>
    </xf>
    <xf numFmtId="0" fontId="4" fillId="0" borderId="49" xfId="0" applyFont="1" applyBorder="1" applyAlignment="1" applyProtection="1">
      <alignment horizontal="left"/>
      <protection locked="0"/>
    </xf>
    <xf numFmtId="167" fontId="4" fillId="0" borderId="50" xfId="1" applyBorder="1" applyProtection="1">
      <protection locked="0"/>
    </xf>
    <xf numFmtId="9" fontId="19" fillId="0" borderId="51" xfId="0" applyNumberFormat="1" applyFont="1" applyBorder="1" applyAlignment="1" applyProtection="1">
      <alignment horizontal="center"/>
      <protection locked="0"/>
    </xf>
    <xf numFmtId="167" fontId="4" fillId="0" borderId="52" xfId="1" applyBorder="1" applyProtection="1">
      <protection locked="0"/>
    </xf>
    <xf numFmtId="0" fontId="10" fillId="0" borderId="46" xfId="0" applyFont="1" applyBorder="1" applyAlignment="1" applyProtection="1">
      <alignment horizontal="left" wrapText="1"/>
      <protection locked="0"/>
    </xf>
    <xf numFmtId="0" fontId="10" fillId="0" borderId="6" xfId="0" applyFont="1" applyBorder="1" applyAlignment="1" applyProtection="1">
      <alignment horizontal="left" wrapText="1"/>
      <protection locked="0"/>
    </xf>
    <xf numFmtId="167" fontId="10" fillId="0" borderId="53" xfId="1" applyFont="1" applyBorder="1" applyAlignment="1" applyProtection="1">
      <alignment horizontal="center"/>
      <protection locked="0"/>
    </xf>
    <xf numFmtId="167" fontId="17" fillId="0" borderId="29" xfId="1" applyFont="1" applyBorder="1" applyProtection="1">
      <protection locked="0"/>
    </xf>
    <xf numFmtId="14" fontId="35" fillId="0" borderId="54" xfId="0" applyNumberFormat="1" applyFont="1" applyBorder="1" applyAlignment="1" applyProtection="1">
      <alignment horizontal="right"/>
      <protection locked="0"/>
    </xf>
    <xf numFmtId="14" fontId="35" fillId="0" borderId="55" xfId="0" applyNumberFormat="1" applyFont="1" applyBorder="1" applyAlignment="1" applyProtection="1">
      <alignment horizontal="right"/>
      <protection locked="0"/>
    </xf>
    <xf numFmtId="167" fontId="5" fillId="0" borderId="56" xfId="1" applyFont="1" applyBorder="1" applyProtection="1">
      <protection locked="0"/>
    </xf>
    <xf numFmtId="44" fontId="0" fillId="0" borderId="0" xfId="0" applyNumberFormat="1" applyProtection="1">
      <protection locked="0"/>
    </xf>
    <xf numFmtId="14" fontId="35" fillId="0" borderId="0" xfId="0" applyNumberFormat="1" applyFont="1" applyAlignment="1" applyProtection="1">
      <alignment horizontal="right"/>
      <protection locked="0"/>
    </xf>
    <xf numFmtId="167" fontId="5" fillId="0" borderId="0" xfId="1" applyFont="1" applyProtection="1">
      <protection locked="0"/>
    </xf>
    <xf numFmtId="9" fontId="0" fillId="0" borderId="0" xfId="0" applyNumberFormat="1" applyAlignment="1" applyProtection="1">
      <alignment horizontal="center"/>
      <protection locked="0"/>
    </xf>
    <xf numFmtId="167" fontId="19" fillId="0" borderId="0" xfId="1" applyFont="1" applyProtection="1">
      <protection locked="0"/>
    </xf>
    <xf numFmtId="0" fontId="17" fillId="0" borderId="0" xfId="0" applyFont="1" applyProtection="1">
      <protection locked="0"/>
    </xf>
    <xf numFmtId="9" fontId="0" fillId="0" borderId="0" xfId="0" applyNumberFormat="1" applyProtection="1">
      <protection locked="0"/>
    </xf>
    <xf numFmtId="167" fontId="19" fillId="0" borderId="57" xfId="1" applyFont="1" applyBorder="1" applyProtection="1">
      <protection locked="0"/>
    </xf>
    <xf numFmtId="0" fontId="38" fillId="0" borderId="0" xfId="0" applyFont="1" applyAlignment="1" applyProtection="1">
      <alignment horizontal="left"/>
      <protection locked="0"/>
    </xf>
    <xf numFmtId="0" fontId="34" fillId="0" borderId="0" xfId="0" applyFont="1" applyAlignment="1" applyProtection="1">
      <alignment horizontal="left"/>
      <protection locked="0"/>
    </xf>
    <xf numFmtId="0" fontId="37" fillId="0" borderId="0" xfId="0" applyFont="1" applyProtection="1">
      <protection locked="0"/>
    </xf>
    <xf numFmtId="0" fontId="39" fillId="0" borderId="0" xfId="0" applyFont="1" applyProtection="1">
      <protection locked="0"/>
    </xf>
    <xf numFmtId="0" fontId="40" fillId="0" borderId="0" xfId="0" applyFont="1" applyProtection="1">
      <protection locked="0"/>
    </xf>
    <xf numFmtId="0" fontId="19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right" indent="1"/>
      <protection locked="0"/>
    </xf>
    <xf numFmtId="14" fontId="1" fillId="0" borderId="0" xfId="0" applyNumberFormat="1" applyFont="1" applyAlignment="1" applyProtection="1">
      <alignment horizontal="left"/>
      <protection locked="0"/>
    </xf>
    <xf numFmtId="15" fontId="0" fillId="0" borderId="0" xfId="0" applyNumberFormat="1" applyAlignment="1" applyProtection="1">
      <alignment horizontal="left"/>
      <protection locked="0"/>
    </xf>
    <xf numFmtId="0" fontId="45" fillId="0" borderId="0" xfId="0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24" fillId="0" borderId="0" xfId="0" applyFont="1" applyAlignment="1" applyProtection="1">
      <alignment horizontal="left"/>
      <protection locked="0"/>
    </xf>
    <xf numFmtId="0" fontId="6" fillId="0" borderId="0" xfId="1" applyNumberFormat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1" applyNumberFormat="1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24" fillId="0" borderId="0" xfId="1" applyNumberFormat="1" applyFont="1" applyProtection="1">
      <protection locked="0"/>
    </xf>
    <xf numFmtId="167" fontId="6" fillId="0" borderId="0" xfId="1" applyFont="1" applyProtection="1">
      <protection locked="0"/>
    </xf>
    <xf numFmtId="0" fontId="9" fillId="0" borderId="0" xfId="0" applyFont="1" applyProtection="1">
      <protection locked="0"/>
    </xf>
    <xf numFmtId="0" fontId="5" fillId="0" borderId="58" xfId="0" applyFont="1" applyBorder="1" applyProtection="1">
      <protection locked="0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60" xfId="0" applyFont="1" applyBorder="1" applyAlignment="1" applyProtection="1">
      <alignment horizontal="center"/>
      <protection locked="0"/>
    </xf>
    <xf numFmtId="0" fontId="5" fillId="0" borderId="58" xfId="0" applyFont="1" applyBorder="1" applyAlignment="1" applyProtection="1">
      <alignment horizontal="center"/>
      <protection locked="0"/>
    </xf>
    <xf numFmtId="0" fontId="23" fillId="0" borderId="61" xfId="0" applyFont="1" applyBorder="1" applyAlignment="1" applyProtection="1">
      <alignment horizontal="center"/>
      <protection locked="0"/>
    </xf>
    <xf numFmtId="14" fontId="10" fillId="0" borderId="62" xfId="0" applyNumberFormat="1" applyFont="1" applyBorder="1" applyProtection="1">
      <protection locked="0"/>
    </xf>
    <xf numFmtId="0" fontId="10" fillId="0" borderId="26" xfId="0" applyFont="1" applyBorder="1" applyAlignment="1" applyProtection="1">
      <alignment wrapText="1"/>
      <protection locked="0"/>
    </xf>
    <xf numFmtId="14" fontId="6" fillId="0" borderId="63" xfId="0" applyNumberFormat="1" applyFont="1" applyBorder="1" applyProtection="1">
      <protection locked="0"/>
    </xf>
    <xf numFmtId="0" fontId="23" fillId="0" borderId="53" xfId="0" applyFont="1" applyBorder="1" applyAlignment="1" applyProtection="1">
      <alignment horizontal="center"/>
      <protection locked="0"/>
    </xf>
    <xf numFmtId="14" fontId="10" fillId="0" borderId="64" xfId="0" applyNumberFormat="1" applyFont="1" applyBorder="1" applyProtection="1">
      <protection locked="0"/>
    </xf>
    <xf numFmtId="0" fontId="10" fillId="0" borderId="9" xfId="0" applyFont="1" applyBorder="1" applyAlignment="1" applyProtection="1">
      <alignment wrapText="1"/>
      <protection locked="0"/>
    </xf>
    <xf numFmtId="14" fontId="6" fillId="0" borderId="53" xfId="0" applyNumberFormat="1" applyFont="1" applyBorder="1" applyProtection="1">
      <protection locked="0"/>
    </xf>
    <xf numFmtId="0" fontId="23" fillId="0" borderId="65" xfId="0" applyFont="1" applyBorder="1" applyAlignment="1" applyProtection="1">
      <alignment horizontal="center"/>
      <protection locked="0"/>
    </xf>
    <xf numFmtId="14" fontId="10" fillId="0" borderId="66" xfId="0" applyNumberFormat="1" applyFont="1" applyBorder="1" applyProtection="1">
      <protection locked="0"/>
    </xf>
    <xf numFmtId="0" fontId="10" fillId="0" borderId="67" xfId="0" applyFont="1" applyBorder="1" applyProtection="1">
      <protection locked="0"/>
    </xf>
    <xf numFmtId="14" fontId="0" fillId="0" borderId="65" xfId="0" applyNumberFormat="1" applyBorder="1" applyProtection="1">
      <protection locked="0"/>
    </xf>
    <xf numFmtId="0" fontId="23" fillId="0" borderId="0" xfId="0" applyFont="1" applyAlignment="1" applyProtection="1">
      <alignment horizontal="center"/>
      <protection locked="0"/>
    </xf>
    <xf numFmtId="0" fontId="22" fillId="0" borderId="0" xfId="0" applyFont="1" applyProtection="1">
      <protection locked="0"/>
    </xf>
    <xf numFmtId="167" fontId="19" fillId="0" borderId="53" xfId="0" applyNumberFormat="1" applyFont="1" applyBorder="1" applyAlignment="1" applyProtection="1">
      <alignment horizontal="center"/>
      <protection locked="0"/>
    </xf>
    <xf numFmtId="167" fontId="19" fillId="0" borderId="51" xfId="0" applyNumberFormat="1" applyFont="1" applyBorder="1" applyAlignment="1" applyProtection="1">
      <alignment horizontal="center"/>
      <protection locked="0"/>
    </xf>
    <xf numFmtId="9" fontId="17" fillId="0" borderId="65" xfId="0" applyNumberFormat="1" applyFont="1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right"/>
      <protection locked="0"/>
    </xf>
    <xf numFmtId="0" fontId="17" fillId="0" borderId="1" xfId="0" applyFont="1" applyBorder="1" applyAlignment="1" applyProtection="1">
      <alignment horizontal="right"/>
      <protection locked="0"/>
    </xf>
    <xf numFmtId="0" fontId="5" fillId="0" borderId="34" xfId="0" applyFont="1" applyBorder="1" applyAlignment="1" applyProtection="1">
      <alignment horizontal="right"/>
      <protection locked="0"/>
    </xf>
    <xf numFmtId="0" fontId="0" fillId="0" borderId="36" xfId="0" applyBorder="1" applyAlignment="1" applyProtection="1">
      <alignment horizontal="left" indent="1"/>
      <protection locked="0"/>
    </xf>
    <xf numFmtId="0" fontId="5" fillId="0" borderId="36" xfId="0" applyFont="1" applyBorder="1" applyAlignment="1" applyProtection="1">
      <alignment horizontal="right"/>
      <protection locked="0"/>
    </xf>
    <xf numFmtId="171" fontId="0" fillId="0" borderId="68" xfId="0" applyNumberFormat="1" applyBorder="1" applyAlignment="1" applyProtection="1">
      <alignment horizontal="left" indent="1"/>
      <protection locked="0"/>
    </xf>
    <xf numFmtId="0" fontId="5" fillId="0" borderId="1" xfId="0" applyFont="1" applyBorder="1" applyAlignment="1" applyProtection="1">
      <alignment horizontal="right"/>
      <protection locked="0"/>
    </xf>
    <xf numFmtId="0" fontId="6" fillId="0" borderId="0" xfId="0" applyFont="1" applyAlignment="1" applyProtection="1">
      <alignment horizontal="left" indent="1"/>
      <protection locked="0"/>
    </xf>
    <xf numFmtId="0" fontId="1" fillId="0" borderId="3" xfId="0" applyFont="1" applyBorder="1" applyAlignment="1" applyProtection="1">
      <alignment horizontal="left" indent="1"/>
      <protection locked="0"/>
    </xf>
    <xf numFmtId="0" fontId="0" fillId="0" borderId="3" xfId="0" applyBorder="1" applyAlignment="1" applyProtection="1">
      <alignment horizontal="left" indent="1"/>
      <protection locked="0"/>
    </xf>
    <xf numFmtId="0" fontId="5" fillId="0" borderId="2" xfId="0" applyFont="1" applyBorder="1" applyAlignment="1" applyProtection="1">
      <alignment horizontal="right"/>
      <protection locked="0"/>
    </xf>
    <xf numFmtId="0" fontId="0" fillId="0" borderId="17" xfId="0" applyBorder="1" applyAlignment="1" applyProtection="1">
      <alignment horizontal="left" indent="1"/>
      <protection locked="0"/>
    </xf>
    <xf numFmtId="0" fontId="1" fillId="0" borderId="69" xfId="0" applyFont="1" applyBorder="1" applyAlignment="1" applyProtection="1">
      <alignment horizontal="centerContinuous"/>
      <protection locked="0"/>
    </xf>
    <xf numFmtId="0" fontId="0" fillId="0" borderId="70" xfId="0" applyBorder="1" applyAlignment="1" applyProtection="1">
      <alignment horizontal="centerContinuous"/>
      <protection locked="0"/>
    </xf>
    <xf numFmtId="0" fontId="5" fillId="0" borderId="2" xfId="0" applyFont="1" applyBorder="1" applyProtection="1">
      <protection locked="0"/>
    </xf>
    <xf numFmtId="0" fontId="0" fillId="0" borderId="71" xfId="0" applyBorder="1" applyProtection="1">
      <protection locked="0"/>
    </xf>
    <xf numFmtId="0" fontId="1" fillId="0" borderId="72" xfId="0" applyFont="1" applyBorder="1" applyAlignment="1" applyProtection="1">
      <alignment horizontal="center"/>
      <protection locked="0"/>
    </xf>
    <xf numFmtId="0" fontId="5" fillId="0" borderId="73" xfId="0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167" fontId="4" fillId="0" borderId="4" xfId="1" applyBorder="1" applyProtection="1">
      <protection locked="0"/>
    </xf>
    <xf numFmtId="167" fontId="6" fillId="0" borderId="74" xfId="1" applyFont="1" applyBorder="1" applyAlignment="1" applyProtection="1">
      <alignment horizontal="center"/>
      <protection locked="0"/>
    </xf>
    <xf numFmtId="0" fontId="0" fillId="0" borderId="75" xfId="0" applyBorder="1" applyProtection="1">
      <protection locked="0"/>
    </xf>
    <xf numFmtId="167" fontId="4" fillId="0" borderId="6" xfId="1" applyBorder="1" applyProtection="1">
      <protection locked="0"/>
    </xf>
    <xf numFmtId="167" fontId="6" fillId="0" borderId="19" xfId="1" applyFont="1" applyBorder="1" applyAlignment="1" applyProtection="1">
      <alignment horizontal="center"/>
      <protection locked="0"/>
    </xf>
    <xf numFmtId="0" fontId="6" fillId="0" borderId="73" xfId="0" applyFont="1" applyBorder="1" applyAlignment="1" applyProtection="1">
      <alignment horizontal="center"/>
      <protection locked="0"/>
    </xf>
    <xf numFmtId="167" fontId="4" fillId="0" borderId="53" xfId="1" applyBorder="1" applyAlignment="1" applyProtection="1">
      <alignment horizontal="center"/>
      <protection locked="0"/>
    </xf>
    <xf numFmtId="167" fontId="16" fillId="0" borderId="19" xfId="1" applyFont="1" applyBorder="1" applyAlignment="1" applyProtection="1">
      <alignment horizontal="center"/>
      <protection locked="0"/>
    </xf>
    <xf numFmtId="167" fontId="4" fillId="0" borderId="53" xfId="1" applyBorder="1" applyProtection="1">
      <protection locked="0"/>
    </xf>
    <xf numFmtId="167" fontId="10" fillId="0" borderId="19" xfId="1" applyFon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167" fontId="6" fillId="0" borderId="29" xfId="1" applyFont="1" applyBorder="1" applyAlignment="1" applyProtection="1">
      <alignment horizontal="center"/>
      <protection locked="0"/>
    </xf>
    <xf numFmtId="167" fontId="6" fillId="0" borderId="53" xfId="1" applyFont="1" applyBorder="1" applyAlignment="1" applyProtection="1">
      <alignment horizontal="center"/>
      <protection locked="0"/>
    </xf>
    <xf numFmtId="167" fontId="6" fillId="0" borderId="76" xfId="1" applyFont="1" applyBorder="1" applyProtection="1">
      <protection locked="0"/>
    </xf>
    <xf numFmtId="167" fontId="6" fillId="0" borderId="77" xfId="1" applyFont="1" applyBorder="1" applyAlignment="1" applyProtection="1">
      <alignment horizontal="center"/>
      <protection locked="0"/>
    </xf>
    <xf numFmtId="39" fontId="6" fillId="0" borderId="19" xfId="0" applyNumberFormat="1" applyFont="1" applyBorder="1" applyAlignment="1" applyProtection="1">
      <alignment horizontal="center"/>
      <protection locked="0"/>
    </xf>
    <xf numFmtId="39" fontId="6" fillId="0" borderId="11" xfId="0" applyNumberFormat="1" applyFont="1" applyBorder="1" applyAlignment="1" applyProtection="1">
      <alignment horizontal="center"/>
      <protection locked="0"/>
    </xf>
    <xf numFmtId="0" fontId="0" fillId="4" borderId="78" xfId="0" applyFill="1" applyBorder="1" applyProtection="1">
      <protection locked="0"/>
    </xf>
    <xf numFmtId="0" fontId="14" fillId="0" borderId="0" xfId="0" applyFont="1" applyProtection="1">
      <protection locked="0"/>
    </xf>
    <xf numFmtId="39" fontId="6" fillId="0" borderId="0" xfId="0" applyNumberFormat="1" applyFont="1" applyAlignment="1" applyProtection="1">
      <alignment horizontal="center"/>
      <protection locked="0"/>
    </xf>
    <xf numFmtId="0" fontId="44" fillId="0" borderId="0" xfId="0" applyFont="1" applyProtection="1">
      <protection locked="0"/>
    </xf>
    <xf numFmtId="0" fontId="54" fillId="0" borderId="0" xfId="2" applyFont="1" applyAlignment="1">
      <alignment horizontal="right"/>
      <protection locked="0"/>
    </xf>
    <xf numFmtId="0" fontId="19" fillId="0" borderId="0" xfId="0" applyFont="1" applyAlignment="1" applyProtection="1">
      <alignment horizontal="right"/>
      <protection locked="0"/>
    </xf>
    <xf numFmtId="0" fontId="44" fillId="0" borderId="46" xfId="0" applyFont="1" applyBorder="1" applyAlignment="1" applyProtection="1">
      <alignment horizontal="left"/>
      <protection locked="0"/>
    </xf>
    <xf numFmtId="0" fontId="44" fillId="0" borderId="9" xfId="0" applyFont="1" applyBorder="1" applyAlignment="1" applyProtection="1">
      <alignment horizontal="left"/>
      <protection locked="0"/>
    </xf>
    <xf numFmtId="167" fontId="51" fillId="0" borderId="0" xfId="1" applyFont="1" applyProtection="1">
      <protection locked="0"/>
    </xf>
    <xf numFmtId="0" fontId="19" fillId="0" borderId="0" xfId="0" applyFont="1" applyAlignment="1" applyProtection="1">
      <alignment horizontal="right" indent="1"/>
      <protection locked="0"/>
    </xf>
    <xf numFmtId="0" fontId="51" fillId="0" borderId="0" xfId="0" applyFont="1" applyAlignment="1" applyProtection="1">
      <alignment horizontal="left"/>
      <protection locked="0"/>
    </xf>
    <xf numFmtId="0" fontId="61" fillId="0" borderId="0" xfId="0" applyFont="1" applyProtection="1">
      <protection locked="0"/>
    </xf>
    <xf numFmtId="0" fontId="62" fillId="0" borderId="0" xfId="2" applyFont="1" applyAlignment="1">
      <alignment horizontal="right"/>
      <protection locked="0"/>
    </xf>
    <xf numFmtId="0" fontId="73" fillId="0" borderId="0" xfId="0" applyFont="1" applyProtection="1">
      <protection locked="0"/>
    </xf>
    <xf numFmtId="0" fontId="44" fillId="0" borderId="0" xfId="0" applyFont="1" applyAlignment="1" applyProtection="1">
      <alignment horizontal="right"/>
      <protection locked="0"/>
    </xf>
    <xf numFmtId="0" fontId="74" fillId="0" borderId="0" xfId="0" applyFont="1" applyProtection="1">
      <protection locked="0"/>
    </xf>
    <xf numFmtId="0" fontId="44" fillId="0" borderId="0" xfId="0" applyFont="1" applyAlignment="1" applyProtection="1">
      <alignment horizontal="left" indent="1"/>
      <protection locked="0"/>
    </xf>
    <xf numFmtId="0" fontId="75" fillId="0" borderId="0" xfId="0" applyFont="1" applyAlignment="1" applyProtection="1">
      <alignment horizontal="left" indent="1"/>
      <protection locked="0"/>
    </xf>
    <xf numFmtId="0" fontId="51" fillId="0" borderId="0" xfId="0" applyFont="1" applyProtection="1">
      <protection locked="0"/>
    </xf>
    <xf numFmtId="0" fontId="44" fillId="0" borderId="43" xfId="0" applyFont="1" applyBorder="1" applyAlignment="1" applyProtection="1">
      <alignment horizontal="left"/>
      <protection locked="0"/>
    </xf>
    <xf numFmtId="0" fontId="44" fillId="0" borderId="0" xfId="0" applyFont="1" applyAlignment="1" applyProtection="1">
      <alignment horizontal="left"/>
      <protection locked="0"/>
    </xf>
    <xf numFmtId="167" fontId="44" fillId="0" borderId="44" xfId="1" applyFont="1" applyBorder="1" applyAlignment="1" applyProtection="1">
      <alignment horizontal="center"/>
      <protection locked="0"/>
    </xf>
    <xf numFmtId="167" fontId="44" fillId="0" borderId="47" xfId="1" applyFont="1" applyBorder="1" applyProtection="1">
      <protection locked="0"/>
    </xf>
    <xf numFmtId="9" fontId="44" fillId="0" borderId="53" xfId="0" applyNumberFormat="1" applyFont="1" applyBorder="1" applyAlignment="1" applyProtection="1">
      <alignment horizontal="center"/>
      <protection locked="0"/>
    </xf>
    <xf numFmtId="167" fontId="44" fillId="0" borderId="29" xfId="1" applyFont="1" applyBorder="1" applyProtection="1">
      <protection locked="0"/>
    </xf>
    <xf numFmtId="0" fontId="44" fillId="0" borderId="9" xfId="0" applyFont="1" applyBorder="1" applyAlignment="1" applyProtection="1">
      <alignment horizontal="left" wrapText="1"/>
      <protection locked="0"/>
    </xf>
    <xf numFmtId="0" fontId="44" fillId="0" borderId="48" xfId="0" applyFont="1" applyBorder="1" applyAlignment="1" applyProtection="1">
      <alignment horizontal="left"/>
      <protection locked="0"/>
    </xf>
    <xf numFmtId="0" fontId="44" fillId="0" borderId="49" xfId="0" applyFont="1" applyBorder="1" applyAlignment="1" applyProtection="1">
      <alignment horizontal="left"/>
      <protection locked="0"/>
    </xf>
    <xf numFmtId="167" fontId="44" fillId="0" borderId="50" xfId="1" applyFont="1" applyBorder="1" applyProtection="1">
      <protection locked="0"/>
    </xf>
    <xf numFmtId="9" fontId="44" fillId="0" borderId="51" xfId="0" applyNumberFormat="1" applyFont="1" applyBorder="1" applyAlignment="1" applyProtection="1">
      <alignment horizontal="center"/>
      <protection locked="0"/>
    </xf>
    <xf numFmtId="14" fontId="51" fillId="0" borderId="0" xfId="0" applyNumberFormat="1" applyFont="1" applyAlignment="1" applyProtection="1">
      <alignment horizontal="right"/>
      <protection locked="0"/>
    </xf>
    <xf numFmtId="9" fontId="44" fillId="0" borderId="0" xfId="0" applyNumberFormat="1" applyFont="1" applyAlignment="1" applyProtection="1">
      <alignment horizontal="center"/>
      <protection locked="0"/>
    </xf>
    <xf numFmtId="167" fontId="44" fillId="0" borderId="0" xfId="1" applyFont="1" applyProtection="1">
      <protection locked="0"/>
    </xf>
    <xf numFmtId="0" fontId="55" fillId="0" borderId="0" xfId="0" applyFont="1" applyAlignment="1" applyProtection="1">
      <alignment horizontal="left"/>
      <protection locked="0"/>
    </xf>
    <xf numFmtId="0" fontId="60" fillId="0" borderId="0" xfId="0" applyFont="1" applyProtection="1">
      <protection locked="0"/>
    </xf>
    <xf numFmtId="0" fontId="44" fillId="0" borderId="34" xfId="0" applyFont="1" applyBorder="1" applyProtection="1">
      <protection locked="0"/>
    </xf>
    <xf numFmtId="0" fontId="44" fillId="0" borderId="36" xfId="0" applyFont="1" applyBorder="1" applyProtection="1">
      <protection locked="0"/>
    </xf>
    <xf numFmtId="9" fontId="44" fillId="0" borderId="36" xfId="0" applyNumberFormat="1" applyFont="1" applyBorder="1" applyProtection="1">
      <protection locked="0"/>
    </xf>
    <xf numFmtId="167" fontId="44" fillId="0" borderId="68" xfId="1" applyFont="1" applyBorder="1" applyProtection="1">
      <protection locked="0"/>
    </xf>
    <xf numFmtId="0" fontId="44" fillId="0" borderId="84" xfId="0" applyFont="1" applyBorder="1" applyProtection="1">
      <protection locked="0"/>
    </xf>
    <xf numFmtId="0" fontId="44" fillId="0" borderId="85" xfId="0" applyFont="1" applyBorder="1" applyProtection="1">
      <protection locked="0"/>
    </xf>
    <xf numFmtId="167" fontId="44" fillId="0" borderId="86" xfId="1" applyFont="1" applyBorder="1" applyProtection="1">
      <protection locked="0"/>
    </xf>
    <xf numFmtId="0" fontId="44" fillId="0" borderId="87" xfId="0" applyFont="1" applyBorder="1" applyProtection="1">
      <protection locked="0"/>
    </xf>
    <xf numFmtId="0" fontId="76" fillId="0" borderId="87" xfId="0" applyFont="1" applyBorder="1" applyAlignment="1" applyProtection="1">
      <alignment horizontal="right"/>
      <protection locked="0"/>
    </xf>
    <xf numFmtId="9" fontId="44" fillId="0" borderId="87" xfId="0" applyNumberFormat="1" applyFont="1" applyBorder="1" applyAlignment="1" applyProtection="1">
      <alignment horizontal="center"/>
      <protection locked="0"/>
    </xf>
    <xf numFmtId="167" fontId="44" fillId="0" borderId="88" xfId="1" applyFont="1" applyBorder="1" applyProtection="1">
      <protection locked="0"/>
    </xf>
    <xf numFmtId="0" fontId="44" fillId="0" borderId="89" xfId="0" applyFont="1" applyBorder="1" applyAlignment="1" applyProtection="1">
      <alignment horizontal="left" wrapText="1"/>
      <protection locked="0"/>
    </xf>
    <xf numFmtId="0" fontId="44" fillId="0" borderId="90" xfId="0" applyFont="1" applyBorder="1" applyAlignment="1" applyProtection="1">
      <alignment horizontal="left" wrapText="1"/>
      <protection locked="0"/>
    </xf>
    <xf numFmtId="167" fontId="44" fillId="0" borderId="76" xfId="1" applyFont="1" applyBorder="1" applyAlignment="1" applyProtection="1">
      <alignment horizontal="center"/>
      <protection locked="0"/>
    </xf>
    <xf numFmtId="9" fontId="44" fillId="0" borderId="76" xfId="0" applyNumberFormat="1" applyFont="1" applyBorder="1" applyAlignment="1" applyProtection="1">
      <alignment horizontal="center"/>
      <protection locked="0"/>
    </xf>
    <xf numFmtId="0" fontId="44" fillId="0" borderId="91" xfId="0" applyFont="1" applyBorder="1" applyProtection="1">
      <protection locked="0"/>
    </xf>
    <xf numFmtId="167" fontId="77" fillId="0" borderId="92" xfId="1" applyFont="1" applyBorder="1" applyProtection="1">
      <protection locked="0"/>
    </xf>
    <xf numFmtId="0" fontId="51" fillId="0" borderId="93" xfId="0" applyFont="1" applyBorder="1" applyProtection="1">
      <protection locked="0"/>
    </xf>
    <xf numFmtId="167" fontId="44" fillId="0" borderId="94" xfId="1" applyFont="1" applyBorder="1" applyProtection="1">
      <protection locked="0"/>
    </xf>
    <xf numFmtId="0" fontId="51" fillId="0" borderId="95" xfId="0" applyFont="1" applyBorder="1" applyProtection="1">
      <protection locked="0"/>
    </xf>
    <xf numFmtId="0" fontId="44" fillId="0" borderId="55" xfId="0" applyFont="1" applyBorder="1" applyProtection="1">
      <protection locked="0"/>
    </xf>
    <xf numFmtId="0" fontId="60" fillId="0" borderId="55" xfId="0" applyFont="1" applyBorder="1" applyProtection="1">
      <protection locked="0"/>
    </xf>
    <xf numFmtId="0" fontId="51" fillId="0" borderId="55" xfId="0" applyFont="1" applyBorder="1" applyAlignment="1" applyProtection="1">
      <alignment horizontal="right"/>
      <protection locked="0"/>
    </xf>
    <xf numFmtId="167" fontId="51" fillId="0" borderId="96" xfId="1" applyFont="1" applyBorder="1" applyProtection="1">
      <protection locked="0"/>
    </xf>
    <xf numFmtId="167" fontId="77" fillId="0" borderId="97" xfId="1" applyFont="1" applyBorder="1" applyProtection="1">
      <protection locked="0"/>
    </xf>
    <xf numFmtId="0" fontId="78" fillId="0" borderId="98" xfId="0" applyFont="1" applyBorder="1" applyProtection="1">
      <protection locked="0"/>
    </xf>
    <xf numFmtId="0" fontId="78" fillId="0" borderId="95" xfId="0" applyFont="1" applyBorder="1" applyProtection="1">
      <protection locked="0"/>
    </xf>
    <xf numFmtId="0" fontId="79" fillId="0" borderId="99" xfId="0" applyFont="1" applyBorder="1" applyProtection="1">
      <protection locked="0"/>
    </xf>
    <xf numFmtId="0" fontId="51" fillId="0" borderId="100" xfId="0" applyFont="1" applyBorder="1" applyAlignment="1" applyProtection="1">
      <alignment horizontal="right"/>
      <protection locked="0"/>
    </xf>
    <xf numFmtId="0" fontId="34" fillId="0" borderId="94" xfId="0" applyFont="1" applyBorder="1" applyProtection="1">
      <protection locked="0"/>
    </xf>
    <xf numFmtId="0" fontId="19" fillId="0" borderId="94" xfId="0" applyFont="1" applyBorder="1" applyProtection="1">
      <protection locked="0"/>
    </xf>
    <xf numFmtId="0" fontId="51" fillId="0" borderId="94" xfId="0" applyFont="1" applyBorder="1" applyAlignment="1" applyProtection="1">
      <alignment horizontal="left"/>
      <protection locked="0"/>
    </xf>
    <xf numFmtId="0" fontId="34" fillId="0" borderId="101" xfId="0" applyFont="1" applyBorder="1" applyAlignment="1" applyProtection="1">
      <alignment horizontal="left"/>
      <protection locked="0"/>
    </xf>
    <xf numFmtId="0" fontId="57" fillId="0" borderId="15" xfId="0" applyFont="1" applyBorder="1" applyAlignment="1" applyProtection="1">
      <alignment horizontal="left" vertical="center"/>
      <protection locked="0"/>
    </xf>
    <xf numFmtId="0" fontId="6" fillId="0" borderId="13" xfId="0" applyFont="1" applyBorder="1" applyAlignment="1" applyProtection="1">
      <alignment horizontal="left"/>
      <protection locked="0"/>
    </xf>
    <xf numFmtId="167" fontId="6" fillId="0" borderId="13" xfId="1" applyFont="1" applyBorder="1" applyProtection="1">
      <protection locked="0"/>
    </xf>
    <xf numFmtId="0" fontId="58" fillId="0" borderId="13" xfId="0" applyFont="1" applyBorder="1" applyAlignment="1" applyProtection="1">
      <alignment horizontal="right"/>
      <protection locked="0"/>
    </xf>
    <xf numFmtId="0" fontId="57" fillId="0" borderId="17" xfId="0" applyFont="1" applyBorder="1" applyProtection="1">
      <protection locked="0"/>
    </xf>
    <xf numFmtId="0" fontId="34" fillId="0" borderId="102" xfId="0" applyFont="1" applyBorder="1" applyProtection="1">
      <protection locked="0"/>
    </xf>
    <xf numFmtId="0" fontId="34" fillId="0" borderId="103" xfId="0" applyFont="1" applyBorder="1" applyAlignment="1" applyProtection="1">
      <alignment horizontal="right"/>
      <protection locked="0"/>
    </xf>
    <xf numFmtId="0" fontId="51" fillId="0" borderId="16" xfId="0" applyFont="1" applyBorder="1" applyAlignment="1" applyProtection="1">
      <alignment horizontal="left"/>
      <protection locked="0"/>
    </xf>
    <xf numFmtId="0" fontId="51" fillId="0" borderId="16" xfId="0" applyFont="1" applyBorder="1" applyAlignment="1" applyProtection="1">
      <alignment horizontal="center"/>
      <protection locked="0"/>
    </xf>
    <xf numFmtId="0" fontId="34" fillId="0" borderId="59" xfId="0" applyFont="1" applyBorder="1" applyAlignment="1" applyProtection="1">
      <alignment horizontal="right"/>
      <protection locked="0"/>
    </xf>
    <xf numFmtId="167" fontId="44" fillId="0" borderId="59" xfId="0" applyNumberFormat="1" applyFont="1" applyBorder="1" applyAlignment="1" applyProtection="1">
      <alignment horizontal="center"/>
      <protection locked="0"/>
    </xf>
    <xf numFmtId="167" fontId="34" fillId="0" borderId="104" xfId="0" applyNumberFormat="1" applyFont="1" applyBorder="1" applyAlignment="1" applyProtection="1">
      <alignment horizontal="center"/>
      <protection locked="0"/>
    </xf>
    <xf numFmtId="167" fontId="52" fillId="0" borderId="105" xfId="1" applyFont="1" applyBorder="1" applyAlignment="1" applyProtection="1">
      <alignment horizontal="right"/>
      <protection locked="0"/>
    </xf>
    <xf numFmtId="0" fontId="34" fillId="0" borderId="17" xfId="0" applyFont="1" applyBorder="1" applyAlignment="1" applyProtection="1">
      <alignment horizontal="left"/>
      <protection locked="0"/>
    </xf>
    <xf numFmtId="0" fontId="34" fillId="0" borderId="101" xfId="0" applyFont="1" applyBorder="1" applyAlignment="1" applyProtection="1">
      <alignment horizontal="right"/>
      <protection locked="0"/>
    </xf>
    <xf numFmtId="167" fontId="52" fillId="0" borderId="101" xfId="1" applyFont="1" applyBorder="1" applyAlignment="1" applyProtection="1">
      <alignment horizontal="right"/>
      <protection locked="0"/>
    </xf>
    <xf numFmtId="2" fontId="34" fillId="0" borderId="16" xfId="0" applyNumberFormat="1" applyFont="1" applyBorder="1" applyAlignment="1" applyProtection="1">
      <alignment horizontal="left"/>
      <protection locked="0"/>
    </xf>
    <xf numFmtId="0" fontId="53" fillId="0" borderId="16" xfId="0" applyFont="1" applyBorder="1" applyAlignment="1" applyProtection="1">
      <alignment horizontal="left"/>
      <protection locked="0"/>
    </xf>
    <xf numFmtId="0" fontId="51" fillId="0" borderId="16" xfId="0" applyFont="1" applyBorder="1" applyAlignment="1" applyProtection="1">
      <alignment horizontal="center" shrinkToFit="1"/>
      <protection locked="0"/>
    </xf>
    <xf numFmtId="167" fontId="51" fillId="9" borderId="107" xfId="1" applyFont="1" applyFill="1" applyBorder="1" applyAlignment="1" applyProtection="1">
      <alignment horizontal="right"/>
      <protection locked="0"/>
    </xf>
    <xf numFmtId="2" fontId="19" fillId="0" borderId="20" xfId="0" applyNumberFormat="1" applyFont="1" applyBorder="1" applyAlignment="1" applyProtection="1">
      <alignment horizontal="center"/>
      <protection locked="0"/>
    </xf>
    <xf numFmtId="0" fontId="44" fillId="0" borderId="20" xfId="0" applyFont="1" applyBorder="1" applyAlignment="1" applyProtection="1">
      <alignment horizontal="right"/>
      <protection locked="0"/>
    </xf>
    <xf numFmtId="0" fontId="51" fillId="0" borderId="20" xfId="0" applyFont="1" applyBorder="1" applyAlignment="1" applyProtection="1">
      <alignment horizontal="left"/>
      <protection locked="0"/>
    </xf>
    <xf numFmtId="0" fontId="51" fillId="0" borderId="20" xfId="0" applyFont="1" applyBorder="1" applyAlignment="1" applyProtection="1">
      <alignment horizontal="center"/>
      <protection locked="0"/>
    </xf>
    <xf numFmtId="0" fontId="51" fillId="0" borderId="20" xfId="0" applyFont="1" applyBorder="1" applyAlignment="1" applyProtection="1">
      <alignment horizontal="center" shrinkToFit="1"/>
      <protection locked="0"/>
    </xf>
    <xf numFmtId="167" fontId="51" fillId="0" borderId="108" xfId="1" applyFont="1" applyBorder="1" applyAlignment="1" applyProtection="1">
      <alignment horizontal="right"/>
      <protection locked="0"/>
    </xf>
    <xf numFmtId="0" fontId="44" fillId="0" borderId="10" xfId="0" applyFont="1" applyBorder="1" applyAlignment="1" applyProtection="1">
      <alignment horizontal="left"/>
      <protection locked="0"/>
    </xf>
    <xf numFmtId="2" fontId="19" fillId="0" borderId="109" xfId="0" applyNumberFormat="1" applyFont="1" applyBorder="1" applyAlignment="1" applyProtection="1">
      <alignment horizontal="center"/>
      <protection locked="0"/>
    </xf>
    <xf numFmtId="0" fontId="51" fillId="0" borderId="22" xfId="0" applyFont="1" applyBorder="1" applyAlignment="1" applyProtection="1">
      <alignment horizontal="left"/>
      <protection locked="0"/>
    </xf>
    <xf numFmtId="0" fontId="51" fillId="0" borderId="22" xfId="0" applyFont="1" applyBorder="1" applyAlignment="1" applyProtection="1">
      <alignment horizontal="center"/>
      <protection locked="0"/>
    </xf>
    <xf numFmtId="0" fontId="51" fillId="0" borderId="22" xfId="0" applyFont="1" applyBorder="1" applyAlignment="1" applyProtection="1">
      <alignment horizontal="center" shrinkToFit="1"/>
      <protection locked="0"/>
    </xf>
    <xf numFmtId="167" fontId="51" fillId="0" borderId="106" xfId="1" applyFont="1" applyBorder="1" applyAlignment="1" applyProtection="1">
      <alignment horizontal="right"/>
      <protection locked="0"/>
    </xf>
    <xf numFmtId="2" fontId="34" fillId="0" borderId="28" xfId="0" applyNumberFormat="1" applyFont="1" applyBorder="1" applyAlignment="1" applyProtection="1">
      <alignment horizontal="left"/>
      <protection locked="0"/>
    </xf>
    <xf numFmtId="0" fontId="53" fillId="6" borderId="28" xfId="0" applyFont="1" applyFill="1" applyBorder="1" applyAlignment="1" applyProtection="1">
      <alignment horizontal="left"/>
      <protection locked="0"/>
    </xf>
    <xf numFmtId="0" fontId="44" fillId="0" borderId="28" xfId="0" applyFont="1" applyBorder="1" applyAlignment="1" applyProtection="1">
      <alignment horizontal="left"/>
      <protection locked="0"/>
    </xf>
    <xf numFmtId="0" fontId="44" fillId="0" borderId="28" xfId="0" applyFont="1" applyBorder="1" applyAlignment="1" applyProtection="1">
      <alignment horizontal="center"/>
      <protection locked="0"/>
    </xf>
    <xf numFmtId="0" fontId="44" fillId="0" borderId="28" xfId="0" applyFont="1" applyBorder="1" applyAlignment="1" applyProtection="1">
      <alignment horizontal="center" shrinkToFit="1"/>
      <protection locked="0"/>
    </xf>
    <xf numFmtId="2" fontId="34" fillId="0" borderId="20" xfId="0" applyNumberFormat="1" applyFont="1" applyBorder="1" applyAlignment="1" applyProtection="1">
      <alignment horizontal="left"/>
      <protection locked="0"/>
    </xf>
    <xf numFmtId="0" fontId="44" fillId="0" borderId="27" xfId="0" applyFont="1" applyBorder="1" applyAlignment="1" applyProtection="1">
      <alignment horizontal="left"/>
      <protection locked="0"/>
    </xf>
    <xf numFmtId="0" fontId="54" fillId="0" borderId="27" xfId="2" applyFont="1" applyBorder="1" applyAlignment="1">
      <alignment horizontal="center"/>
      <protection locked="0"/>
    </xf>
    <xf numFmtId="0" fontId="44" fillId="0" borderId="27" xfId="0" applyFont="1" applyBorder="1" applyAlignment="1" applyProtection="1">
      <alignment horizontal="center" shrinkToFit="1"/>
      <protection locked="0"/>
    </xf>
    <xf numFmtId="0" fontId="53" fillId="6" borderId="27" xfId="0" applyFont="1" applyFill="1" applyBorder="1" applyAlignment="1" applyProtection="1">
      <alignment horizontal="left"/>
      <protection locked="0"/>
    </xf>
    <xf numFmtId="0" fontId="44" fillId="0" borderId="16" xfId="0" applyFont="1" applyBorder="1" applyAlignment="1" applyProtection="1">
      <alignment horizontal="left"/>
      <protection locked="0"/>
    </xf>
    <xf numFmtId="0" fontId="44" fillId="0" borderId="16" xfId="0" applyFont="1" applyBorder="1" applyAlignment="1" applyProtection="1">
      <alignment horizontal="center" shrinkToFit="1"/>
      <protection locked="0"/>
    </xf>
    <xf numFmtId="2" fontId="17" fillId="0" borderId="20" xfId="0" applyNumberFormat="1" applyFont="1" applyBorder="1" applyAlignment="1" applyProtection="1">
      <alignment horizontal="right"/>
      <protection locked="0"/>
    </xf>
    <xf numFmtId="0" fontId="51" fillId="6" borderId="20" xfId="0" applyFont="1" applyFill="1" applyBorder="1" applyAlignment="1" applyProtection="1">
      <alignment horizontal="right"/>
      <protection locked="0"/>
    </xf>
    <xf numFmtId="0" fontId="44" fillId="0" borderId="20" xfId="0" applyFont="1" applyBorder="1" applyAlignment="1" applyProtection="1">
      <alignment horizontal="left"/>
      <protection locked="0"/>
    </xf>
    <xf numFmtId="0" fontId="44" fillId="0" borderId="20" xfId="0" applyFont="1" applyBorder="1" applyAlignment="1" applyProtection="1">
      <alignment horizontal="center"/>
      <protection locked="0"/>
    </xf>
    <xf numFmtId="0" fontId="44" fillId="0" borderId="20" xfId="0" applyFont="1" applyBorder="1" applyAlignment="1" applyProtection="1">
      <alignment horizontal="center" shrinkToFit="1"/>
      <protection locked="0"/>
    </xf>
    <xf numFmtId="2" fontId="44" fillId="0" borderId="22" xfId="0" applyNumberFormat="1" applyFont="1" applyBorder="1" applyProtection="1">
      <protection locked="0"/>
    </xf>
    <xf numFmtId="0" fontId="51" fillId="6" borderId="109" xfId="0" applyFont="1" applyFill="1" applyBorder="1" applyAlignment="1" applyProtection="1">
      <alignment horizontal="right"/>
      <protection locked="0"/>
    </xf>
    <xf numFmtId="0" fontId="44" fillId="0" borderId="22" xfId="0" applyFont="1" applyBorder="1" applyAlignment="1" applyProtection="1">
      <alignment horizontal="left"/>
      <protection locked="0"/>
    </xf>
    <xf numFmtId="0" fontId="44" fillId="0" borderId="22" xfId="0" applyFont="1" applyBorder="1" applyAlignment="1" applyProtection="1">
      <alignment horizontal="center"/>
      <protection locked="0"/>
    </xf>
    <xf numFmtId="0" fontId="44" fillId="0" borderId="22" xfId="0" applyFont="1" applyBorder="1" applyAlignment="1" applyProtection="1">
      <alignment horizontal="center" shrinkToFit="1"/>
      <protection locked="0"/>
    </xf>
    <xf numFmtId="0" fontId="54" fillId="0" borderId="20" xfId="2" applyFont="1" applyBorder="1" applyAlignment="1">
      <alignment horizontal="center"/>
      <protection locked="0"/>
    </xf>
    <xf numFmtId="0" fontId="51" fillId="6" borderId="20" xfId="0" applyFont="1" applyFill="1" applyBorder="1" applyAlignment="1" applyProtection="1">
      <alignment horizontal="left" wrapText="1"/>
      <protection locked="0"/>
    </xf>
    <xf numFmtId="167" fontId="51" fillId="0" borderId="110" xfId="1" applyFont="1" applyBorder="1" applyAlignment="1" applyProtection="1">
      <alignment horizontal="right"/>
      <protection locked="0"/>
    </xf>
    <xf numFmtId="2" fontId="17" fillId="0" borderId="20" xfId="0" applyNumberFormat="1" applyFont="1" applyBorder="1" applyProtection="1">
      <protection locked="0"/>
    </xf>
    <xf numFmtId="0" fontId="44" fillId="6" borderId="20" xfId="0" applyFont="1" applyFill="1" applyBorder="1" applyAlignment="1" applyProtection="1">
      <alignment horizontal="left"/>
      <protection locked="0"/>
    </xf>
    <xf numFmtId="0" fontId="53" fillId="6" borderId="20" xfId="0" applyFont="1" applyFill="1" applyBorder="1" applyAlignment="1" applyProtection="1">
      <alignment horizontal="right"/>
      <protection locked="0"/>
    </xf>
    <xf numFmtId="2" fontId="34" fillId="0" borderId="109" xfId="0" applyNumberFormat="1" applyFont="1" applyBorder="1" applyAlignment="1" applyProtection="1">
      <alignment horizontal="center"/>
      <protection locked="0"/>
    </xf>
    <xf numFmtId="0" fontId="51" fillId="6" borderId="109" xfId="0" applyFont="1" applyFill="1" applyBorder="1" applyAlignment="1" applyProtection="1">
      <alignment horizontal="left"/>
      <protection locked="0"/>
    </xf>
    <xf numFmtId="0" fontId="34" fillId="6" borderId="27" xfId="0" applyFont="1" applyFill="1" applyBorder="1" applyAlignment="1" applyProtection="1">
      <alignment horizontal="left"/>
      <protection locked="0"/>
    </xf>
    <xf numFmtId="2" fontId="19" fillId="0" borderId="16" xfId="0" applyNumberFormat="1" applyFont="1" applyBorder="1" applyAlignment="1" applyProtection="1">
      <alignment horizontal="center"/>
      <protection locked="0"/>
    </xf>
    <xf numFmtId="2" fontId="34" fillId="0" borderId="25" xfId="0" applyNumberFormat="1" applyFont="1" applyBorder="1" applyAlignment="1" applyProtection="1">
      <alignment horizontal="left"/>
      <protection locked="0"/>
    </xf>
    <xf numFmtId="0" fontId="53" fillId="6" borderId="16" xfId="0" applyFont="1" applyFill="1" applyBorder="1" applyAlignment="1" applyProtection="1">
      <alignment horizontal="left"/>
      <protection locked="0"/>
    </xf>
    <xf numFmtId="0" fontId="53" fillId="6" borderId="20" xfId="0" applyFont="1" applyFill="1" applyBorder="1" applyAlignment="1" applyProtection="1">
      <alignment horizontal="left"/>
      <protection locked="0"/>
    </xf>
    <xf numFmtId="0" fontId="44" fillId="6" borderId="20" xfId="0" applyFont="1" applyFill="1" applyBorder="1" applyAlignment="1" applyProtection="1">
      <alignment horizontal="right"/>
      <protection locked="0"/>
    </xf>
    <xf numFmtId="2" fontId="17" fillId="0" borderId="16" xfId="0" applyNumberFormat="1" applyFont="1" applyBorder="1" applyProtection="1">
      <protection locked="0"/>
    </xf>
    <xf numFmtId="2" fontId="17" fillId="0" borderId="109" xfId="0" applyNumberFormat="1" applyFont="1" applyBorder="1" applyProtection="1">
      <protection locked="0"/>
    </xf>
    <xf numFmtId="0" fontId="51" fillId="6" borderId="21" xfId="0" applyFont="1" applyFill="1" applyBorder="1" applyAlignment="1" applyProtection="1">
      <alignment horizontal="left"/>
      <protection locked="0"/>
    </xf>
    <xf numFmtId="0" fontId="34" fillId="6" borderId="20" xfId="0" applyFont="1" applyFill="1" applyBorder="1" applyAlignment="1" applyProtection="1">
      <alignment horizontal="left"/>
      <protection locked="0"/>
    </xf>
    <xf numFmtId="2" fontId="19" fillId="0" borderId="22" xfId="0" applyNumberFormat="1" applyFont="1" applyBorder="1" applyAlignment="1" applyProtection="1">
      <alignment horizontal="center"/>
      <protection locked="0"/>
    </xf>
    <xf numFmtId="0" fontId="54" fillId="0" borderId="0" xfId="2" applyFont="1" applyAlignment="1">
      <protection locked="0"/>
    </xf>
    <xf numFmtId="0" fontId="44" fillId="0" borderId="25" xfId="0" applyFont="1" applyBorder="1" applyAlignment="1" applyProtection="1">
      <alignment horizontal="left"/>
      <protection locked="0"/>
    </xf>
    <xf numFmtId="0" fontId="19" fillId="0" borderId="28" xfId="2" applyFont="1" applyBorder="1" applyAlignment="1">
      <alignment horizontal="left"/>
      <protection locked="0"/>
    </xf>
    <xf numFmtId="0" fontId="54" fillId="0" borderId="28" xfId="2" applyFont="1" applyBorder="1" applyAlignment="1">
      <alignment horizontal="center"/>
      <protection locked="0"/>
    </xf>
    <xf numFmtId="0" fontId="42" fillId="6" borderId="27" xfId="0" applyFont="1" applyFill="1" applyBorder="1" applyAlignment="1" applyProtection="1">
      <alignment horizontal="left"/>
      <protection locked="0"/>
    </xf>
    <xf numFmtId="0" fontId="19" fillId="0" borderId="27" xfId="2" applyFont="1" applyBorder="1" applyAlignment="1">
      <alignment horizontal="left"/>
      <protection locked="0"/>
    </xf>
    <xf numFmtId="0" fontId="44" fillId="0" borderId="27" xfId="0" applyFont="1" applyBorder="1" applyAlignment="1" applyProtection="1">
      <alignment horizontal="center"/>
      <protection locked="0"/>
    </xf>
    <xf numFmtId="0" fontId="51" fillId="6" borderId="20" xfId="0" applyFont="1" applyFill="1" applyBorder="1" applyProtection="1">
      <protection locked="0"/>
    </xf>
    <xf numFmtId="0" fontId="44" fillId="0" borderId="19" xfId="0" applyFont="1" applyBorder="1" applyAlignment="1" applyProtection="1">
      <alignment horizontal="center"/>
      <protection locked="0"/>
    </xf>
    <xf numFmtId="2" fontId="34" fillId="0" borderId="21" xfId="0" applyNumberFormat="1" applyFont="1" applyBorder="1" applyAlignment="1" applyProtection="1">
      <alignment horizontal="left"/>
      <protection locked="0"/>
    </xf>
    <xf numFmtId="0" fontId="44" fillId="0" borderId="8" xfId="0" applyFont="1" applyBorder="1" applyAlignment="1" applyProtection="1">
      <alignment horizontal="left"/>
      <protection locked="0"/>
    </xf>
    <xf numFmtId="0" fontId="44" fillId="0" borderId="74" xfId="0" applyFont="1" applyBorder="1" applyAlignment="1" applyProtection="1">
      <alignment horizontal="center"/>
      <protection locked="0"/>
    </xf>
    <xf numFmtId="0" fontId="44" fillId="0" borderId="1" xfId="0" applyFont="1" applyBorder="1" applyAlignment="1" applyProtection="1">
      <alignment horizontal="left"/>
      <protection locked="0"/>
    </xf>
    <xf numFmtId="0" fontId="44" fillId="0" borderId="3" xfId="0" applyFont="1" applyBorder="1" applyAlignment="1" applyProtection="1">
      <alignment horizontal="center"/>
      <protection locked="0"/>
    </xf>
    <xf numFmtId="167" fontId="44" fillId="0" borderId="19" xfId="1" applyFont="1" applyBorder="1" applyAlignment="1" applyProtection="1">
      <alignment horizontal="center"/>
      <protection locked="0"/>
    </xf>
    <xf numFmtId="0" fontId="44" fillId="6" borderId="10" xfId="0" applyFont="1" applyFill="1" applyBorder="1" applyAlignment="1" applyProtection="1">
      <alignment horizontal="right"/>
      <protection locked="0"/>
    </xf>
    <xf numFmtId="0" fontId="17" fillId="0" borderId="20" xfId="0" applyFont="1" applyBorder="1" applyAlignment="1" applyProtection="1">
      <alignment horizontal="left"/>
      <protection locked="0"/>
    </xf>
    <xf numFmtId="0" fontId="54" fillId="0" borderId="20" xfId="2" applyFont="1" applyBorder="1" applyAlignment="1">
      <alignment horizontal="left"/>
      <protection locked="0"/>
    </xf>
    <xf numFmtId="167" fontId="17" fillId="0" borderId="19" xfId="1" applyFont="1" applyBorder="1" applyAlignment="1" applyProtection="1">
      <alignment horizontal="center"/>
      <protection locked="0"/>
    </xf>
    <xf numFmtId="2" fontId="19" fillId="0" borderId="2" xfId="0" applyNumberFormat="1" applyFont="1" applyBorder="1" applyAlignment="1" applyProtection="1">
      <alignment horizontal="center"/>
      <protection locked="0"/>
    </xf>
    <xf numFmtId="0" fontId="51" fillId="6" borderId="22" xfId="0" applyFont="1" applyFill="1" applyBorder="1" applyAlignment="1" applyProtection="1">
      <alignment horizontal="left"/>
      <protection locked="0"/>
    </xf>
    <xf numFmtId="0" fontId="44" fillId="0" borderId="11" xfId="0" applyFont="1" applyBorder="1" applyAlignment="1" applyProtection="1">
      <alignment horizontal="left"/>
      <protection locked="0"/>
    </xf>
    <xf numFmtId="2" fontId="17" fillId="0" borderId="22" xfId="0" applyNumberFormat="1" applyFont="1" applyBorder="1" applyProtection="1">
      <protection locked="0"/>
    </xf>
    <xf numFmtId="0" fontId="34" fillId="6" borderId="109" xfId="0" applyFont="1" applyFill="1" applyBorder="1" applyAlignment="1" applyProtection="1">
      <alignment horizontal="left"/>
      <protection locked="0"/>
    </xf>
    <xf numFmtId="0" fontId="53" fillId="6" borderId="21" xfId="0" applyFont="1" applyFill="1" applyBorder="1" applyAlignment="1" applyProtection="1">
      <alignment horizontal="left"/>
      <protection locked="0"/>
    </xf>
    <xf numFmtId="0" fontId="51" fillId="0" borderId="28" xfId="0" applyFont="1" applyBorder="1" applyAlignment="1" applyProtection="1">
      <alignment horizontal="center"/>
      <protection locked="0"/>
    </xf>
    <xf numFmtId="2" fontId="34" fillId="0" borderId="16" xfId="0" applyNumberFormat="1" applyFont="1" applyBorder="1" applyProtection="1">
      <protection locked="0"/>
    </xf>
    <xf numFmtId="0" fontId="42" fillId="6" borderId="21" xfId="0" applyFont="1" applyFill="1" applyBorder="1" applyAlignment="1" applyProtection="1">
      <alignment horizontal="left"/>
      <protection locked="0"/>
    </xf>
    <xf numFmtId="0" fontId="51" fillId="0" borderId="27" xfId="0" applyFont="1" applyBorder="1" applyAlignment="1" applyProtection="1">
      <alignment horizontal="center"/>
      <protection locked="0"/>
    </xf>
    <xf numFmtId="167" fontId="51" fillId="0" borderId="111" xfId="1" applyFont="1" applyBorder="1" applyAlignment="1" applyProtection="1">
      <alignment horizontal="right"/>
      <protection locked="0"/>
    </xf>
    <xf numFmtId="2" fontId="34" fillId="0" borderId="20" xfId="0" applyNumberFormat="1" applyFont="1" applyBorder="1" applyProtection="1">
      <protection locked="0"/>
    </xf>
    <xf numFmtId="167" fontId="51" fillId="0" borderId="107" xfId="1" applyFont="1" applyBorder="1" applyAlignment="1" applyProtection="1">
      <alignment horizontal="right"/>
      <protection locked="0"/>
    </xf>
    <xf numFmtId="0" fontId="51" fillId="6" borderId="20" xfId="0" applyFont="1" applyFill="1" applyBorder="1" applyAlignment="1" applyProtection="1">
      <alignment horizontal="left"/>
      <protection locked="0"/>
    </xf>
    <xf numFmtId="0" fontId="53" fillId="0" borderId="74" xfId="0" applyFont="1" applyBorder="1" applyAlignment="1" applyProtection="1">
      <alignment horizontal="left"/>
      <protection locked="0"/>
    </xf>
    <xf numFmtId="0" fontId="53" fillId="6" borderId="74" xfId="0" applyFont="1" applyFill="1" applyBorder="1" applyAlignment="1" applyProtection="1">
      <alignment horizontal="left"/>
      <protection locked="0"/>
    </xf>
    <xf numFmtId="2" fontId="34" fillId="0" borderId="27" xfId="0" applyNumberFormat="1" applyFont="1" applyBorder="1" applyAlignment="1" applyProtection="1">
      <alignment horizontal="left"/>
      <protection locked="0"/>
    </xf>
    <xf numFmtId="0" fontId="51" fillId="6" borderId="19" xfId="0" applyFont="1" applyFill="1" applyBorder="1" applyAlignment="1" applyProtection="1">
      <alignment horizontal="left"/>
      <protection locked="0"/>
    </xf>
    <xf numFmtId="0" fontId="51" fillId="6" borderId="77" xfId="0" applyFont="1" applyFill="1" applyBorder="1" applyAlignment="1" applyProtection="1">
      <alignment horizontal="left"/>
      <protection locked="0"/>
    </xf>
    <xf numFmtId="0" fontId="44" fillId="0" borderId="9" xfId="0" applyFont="1" applyBorder="1" applyAlignment="1" applyProtection="1">
      <alignment horizontal="center"/>
      <protection locked="0"/>
    </xf>
    <xf numFmtId="0" fontId="44" fillId="6" borderId="21" xfId="0" applyFont="1" applyFill="1" applyBorder="1" applyAlignment="1" applyProtection="1">
      <alignment horizontal="right"/>
      <protection locked="0"/>
    </xf>
    <xf numFmtId="0" fontId="53" fillId="0" borderId="28" xfId="0" applyFont="1" applyBorder="1" applyAlignment="1" applyProtection="1">
      <alignment horizontal="left"/>
      <protection locked="0"/>
    </xf>
    <xf numFmtId="0" fontId="44" fillId="6" borderId="20" xfId="0" applyFont="1" applyFill="1" applyBorder="1" applyAlignment="1" applyProtection="1">
      <alignment horizontal="center"/>
      <protection locked="0"/>
    </xf>
    <xf numFmtId="0" fontId="51" fillId="6" borderId="28" xfId="0" applyFont="1" applyFill="1" applyBorder="1" applyAlignment="1" applyProtection="1">
      <alignment horizontal="left"/>
      <protection locked="0"/>
    </xf>
    <xf numFmtId="2" fontId="19" fillId="0" borderId="0" xfId="0" applyNumberFormat="1" applyFont="1" applyAlignment="1" applyProtection="1">
      <alignment horizontal="center"/>
      <protection locked="0"/>
    </xf>
    <xf numFmtId="0" fontId="51" fillId="6" borderId="0" xfId="0" applyFont="1" applyFill="1" applyAlignment="1" applyProtection="1">
      <alignment horizontal="left"/>
      <protection locked="0"/>
    </xf>
    <xf numFmtId="0" fontId="44" fillId="0" borderId="0" xfId="0" applyFont="1" applyAlignment="1" applyProtection="1">
      <alignment horizontal="center"/>
      <protection locked="0"/>
    </xf>
    <xf numFmtId="167" fontId="51" fillId="0" borderId="0" xfId="1" applyFont="1" applyAlignment="1" applyProtection="1">
      <alignment horizontal="center"/>
      <protection locked="0"/>
    </xf>
    <xf numFmtId="0" fontId="42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42" fillId="0" borderId="0" xfId="0" applyFont="1" applyAlignment="1" applyProtection="1">
      <alignment horizontal="left"/>
      <protection locked="0"/>
    </xf>
    <xf numFmtId="167" fontId="44" fillId="0" borderId="0" xfId="1" applyFont="1" applyAlignment="1" applyProtection="1">
      <alignment horizontal="left"/>
      <protection locked="0"/>
    </xf>
    <xf numFmtId="0" fontId="34" fillId="0" borderId="39" xfId="0" applyFont="1" applyBorder="1" applyAlignment="1" applyProtection="1">
      <alignment horizontal="right"/>
      <protection locked="0"/>
    </xf>
    <xf numFmtId="0" fontId="34" fillId="0" borderId="112" xfId="0" applyFont="1" applyBorder="1" applyAlignment="1" applyProtection="1">
      <alignment horizontal="right"/>
      <protection locked="0"/>
    </xf>
    <xf numFmtId="0" fontId="57" fillId="0" borderId="113" xfId="0" applyFont="1" applyBorder="1" applyProtection="1">
      <protection locked="0"/>
    </xf>
    <xf numFmtId="49" fontId="0" fillId="0" borderId="0" xfId="0" applyNumberFormat="1" applyAlignment="1" applyProtection="1">
      <alignment horizontal="left"/>
      <protection locked="0"/>
    </xf>
    <xf numFmtId="0" fontId="51" fillId="0" borderId="3" xfId="0" applyFont="1" applyBorder="1" applyAlignment="1" applyProtection="1">
      <alignment horizontal="center"/>
      <protection locked="0"/>
    </xf>
    <xf numFmtId="0" fontId="51" fillId="0" borderId="0" xfId="0" applyFont="1" applyAlignment="1" applyProtection="1">
      <alignment horizontal="center"/>
      <protection locked="0"/>
    </xf>
    <xf numFmtId="1" fontId="34" fillId="0" borderId="0" xfId="0" applyNumberFormat="1" applyFont="1" applyAlignment="1" applyProtection="1">
      <alignment horizontal="center"/>
      <protection locked="0"/>
    </xf>
    <xf numFmtId="0" fontId="19" fillId="0" borderId="1" xfId="0" applyFont="1" applyBorder="1" applyProtection="1">
      <protection locked="0"/>
    </xf>
    <xf numFmtId="0" fontId="57" fillId="0" borderId="15" xfId="0" applyFont="1" applyBorder="1" applyProtection="1">
      <protection locked="0"/>
    </xf>
    <xf numFmtId="0" fontId="57" fillId="0" borderId="13" xfId="0" applyFont="1" applyBorder="1" applyProtection="1">
      <protection locked="0"/>
    </xf>
    <xf numFmtId="9" fontId="51" fillId="0" borderId="42" xfId="1" applyNumberFormat="1" applyFont="1" applyBorder="1" applyAlignment="1" applyProtection="1">
      <alignment horizontal="right" indent="2"/>
      <protection locked="0"/>
    </xf>
    <xf numFmtId="9" fontId="51" fillId="0" borderId="116" xfId="1" applyNumberFormat="1" applyFont="1" applyBorder="1" applyAlignment="1" applyProtection="1">
      <alignment horizontal="right" indent="1"/>
      <protection locked="0"/>
    </xf>
    <xf numFmtId="9" fontId="34" fillId="0" borderId="116" xfId="1" applyNumberFormat="1" applyFont="1" applyBorder="1" applyAlignment="1" applyProtection="1">
      <alignment horizontal="right" indent="1"/>
      <protection locked="0"/>
    </xf>
    <xf numFmtId="0" fontId="34" fillId="0" borderId="32" xfId="0" applyFont="1" applyBorder="1" applyAlignment="1" applyProtection="1">
      <alignment horizontal="right"/>
      <protection locked="0"/>
    </xf>
    <xf numFmtId="9" fontId="34" fillId="0" borderId="118" xfId="1" applyNumberFormat="1" applyFont="1" applyBorder="1" applyAlignment="1" applyProtection="1">
      <alignment horizontal="right" indent="1"/>
      <protection locked="0"/>
    </xf>
    <xf numFmtId="167" fontId="34" fillId="0" borderId="117" xfId="1" applyFont="1" applyBorder="1" applyAlignment="1" applyProtection="1">
      <alignment horizontal="right"/>
      <protection locked="0"/>
    </xf>
    <xf numFmtId="0" fontId="19" fillId="0" borderId="2" xfId="0" applyFont="1" applyBorder="1" applyProtection="1">
      <protection locked="0"/>
    </xf>
    <xf numFmtId="0" fontId="44" fillId="0" borderId="17" xfId="0" applyFont="1" applyBorder="1" applyAlignment="1" applyProtection="1">
      <alignment horizontal="center"/>
      <protection locked="0"/>
    </xf>
    <xf numFmtId="0" fontId="34" fillId="0" borderId="11" xfId="0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5" fillId="0" borderId="18" xfId="0" applyFont="1" applyBorder="1" applyAlignment="1" applyProtection="1">
      <alignment horizontal="left"/>
      <protection locked="0"/>
    </xf>
    <xf numFmtId="167" fontId="1" fillId="0" borderId="30" xfId="1" applyFont="1" applyBorder="1"/>
    <xf numFmtId="167" fontId="34" fillId="0" borderId="119" xfId="1" applyFont="1" applyBorder="1" applyAlignment="1" applyProtection="1">
      <alignment horizontal="right"/>
      <protection locked="0"/>
    </xf>
    <xf numFmtId="167" fontId="6" fillId="0" borderId="61" xfId="1" applyFont="1" applyBorder="1"/>
    <xf numFmtId="0" fontId="5" fillId="0" borderId="26" xfId="0" applyFont="1" applyBorder="1" applyAlignment="1">
      <alignment horizontal="right"/>
    </xf>
    <xf numFmtId="167" fontId="6" fillId="0" borderId="61" xfId="1" applyFont="1" applyBorder="1" applyAlignment="1">
      <alignment horizontal="center"/>
    </xf>
    <xf numFmtId="0" fontId="1" fillId="0" borderId="17" xfId="0" applyFont="1" applyBorder="1" applyAlignment="1">
      <alignment horizontal="right"/>
    </xf>
    <xf numFmtId="167" fontId="24" fillId="0" borderId="33" xfId="1" applyFont="1" applyBorder="1"/>
    <xf numFmtId="0" fontId="6" fillId="0" borderId="120" xfId="0" applyFont="1" applyBorder="1" applyAlignment="1">
      <alignment horizontal="center"/>
    </xf>
    <xf numFmtId="0" fontId="6" fillId="0" borderId="80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6" fillId="0" borderId="80" xfId="0" applyFont="1" applyBorder="1" applyAlignment="1" applyProtection="1">
      <alignment horizontal="center"/>
      <protection locked="0"/>
    </xf>
    <xf numFmtId="0" fontId="0" fillId="0" borderId="90" xfId="0" applyBorder="1" applyProtection="1">
      <protection locked="0"/>
    </xf>
    <xf numFmtId="0" fontId="17" fillId="0" borderId="36" xfId="0" applyFont="1" applyBorder="1" applyAlignment="1" applyProtection="1">
      <alignment horizontal="right"/>
      <protection locked="0"/>
    </xf>
    <xf numFmtId="0" fontId="67" fillId="0" borderId="3" xfId="0" applyFont="1" applyBorder="1" applyAlignment="1" applyProtection="1">
      <alignment horizontal="right"/>
      <protection locked="0"/>
    </xf>
    <xf numFmtId="167" fontId="6" fillId="0" borderId="121" xfId="1" applyFon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left"/>
      <protection locked="0"/>
    </xf>
    <xf numFmtId="0" fontId="0" fillId="4" borderId="122" xfId="0" applyFill="1" applyBorder="1" applyProtection="1">
      <protection locked="0"/>
    </xf>
    <xf numFmtId="0" fontId="14" fillId="0" borderId="2" xfId="0" applyFont="1" applyBorder="1" applyProtection="1">
      <protection locked="0"/>
    </xf>
    <xf numFmtId="0" fontId="1" fillId="0" borderId="0" xfId="0" applyFont="1"/>
    <xf numFmtId="0" fontId="0" fillId="0" borderId="36" xfId="0" applyBorder="1"/>
    <xf numFmtId="0" fontId="31" fillId="0" borderId="15" xfId="0" applyFont="1" applyBorder="1"/>
    <xf numFmtId="0" fontId="19" fillId="0" borderId="7" xfId="0" applyFont="1" applyBorder="1" applyAlignment="1">
      <alignment horizontal="center"/>
    </xf>
    <xf numFmtId="0" fontId="6" fillId="0" borderId="0" xfId="0" applyFont="1"/>
    <xf numFmtId="0" fontId="4" fillId="0" borderId="33" xfId="0" applyFont="1" applyBorder="1" applyAlignment="1">
      <alignment horizontal="right"/>
    </xf>
    <xf numFmtId="0" fontId="0" fillId="0" borderId="32" xfId="0" applyBorder="1"/>
    <xf numFmtId="0" fontId="0" fillId="0" borderId="123" xfId="0" applyBorder="1" applyAlignment="1">
      <alignment horizontal="center"/>
    </xf>
    <xf numFmtId="0" fontId="0" fillId="0" borderId="123" xfId="0" applyBorder="1"/>
    <xf numFmtId="0" fontId="0" fillId="10" borderId="0" xfId="0" applyFill="1"/>
    <xf numFmtId="0" fontId="6" fillId="0" borderId="36" xfId="0" applyFont="1" applyBorder="1"/>
    <xf numFmtId="167" fontId="0" fillId="0" borderId="36" xfId="1" applyFont="1" applyBorder="1"/>
    <xf numFmtId="0" fontId="31" fillId="0" borderId="36" xfId="0" applyFont="1" applyBorder="1"/>
    <xf numFmtId="0" fontId="1" fillId="0" borderId="15" xfId="0" applyFont="1" applyBorder="1"/>
    <xf numFmtId="0" fontId="1" fillId="0" borderId="72" xfId="0" applyFont="1" applyBorder="1" applyAlignment="1">
      <alignment horizontal="center" vertical="center"/>
    </xf>
    <xf numFmtId="0" fontId="1" fillId="0" borderId="81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1" fillId="10" borderId="81" xfId="0" applyFont="1" applyFill="1" applyBorder="1" applyAlignment="1">
      <alignment horizontal="center" vertical="center" wrapText="1"/>
    </xf>
    <xf numFmtId="0" fontId="5" fillId="11" borderId="81" xfId="0" applyFont="1" applyFill="1" applyBorder="1" applyAlignment="1">
      <alignment horizontal="center" vertical="center"/>
    </xf>
    <xf numFmtId="0" fontId="1" fillId="11" borderId="81" xfId="0" applyFont="1" applyFill="1" applyBorder="1" applyAlignment="1">
      <alignment horizontal="center" vertical="center"/>
    </xf>
    <xf numFmtId="0" fontId="1" fillId="11" borderId="35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10" borderId="30" xfId="0" applyFill="1" applyBorder="1" applyAlignment="1">
      <alignment horizontal="center"/>
    </xf>
    <xf numFmtId="168" fontId="0" fillId="10" borderId="30" xfId="0" applyNumberFormat="1" applyFill="1" applyBorder="1" applyAlignment="1">
      <alignment horizontal="center"/>
    </xf>
    <xf numFmtId="167" fontId="6" fillId="11" borderId="30" xfId="1" applyFont="1" applyFill="1" applyBorder="1" applyAlignment="1">
      <alignment horizontal="center"/>
    </xf>
    <xf numFmtId="167" fontId="4" fillId="11" borderId="30" xfId="1" applyFill="1" applyBorder="1"/>
    <xf numFmtId="0" fontId="1" fillId="11" borderId="69" xfId="1" applyNumberFormat="1" applyFont="1" applyFill="1" applyBorder="1"/>
    <xf numFmtId="0" fontId="1" fillId="11" borderId="30" xfId="1" applyNumberFormat="1" applyFont="1" applyFill="1" applyBorder="1"/>
    <xf numFmtId="0" fontId="0" fillId="0" borderId="30" xfId="0" applyBorder="1" applyAlignment="1">
      <alignment horizontal="center"/>
    </xf>
    <xf numFmtId="168" fontId="0" fillId="10" borderId="31" xfId="0" applyNumberFormat="1" applyFill="1" applyBorder="1" applyAlignment="1">
      <alignment horizontal="center"/>
    </xf>
    <xf numFmtId="167" fontId="6" fillId="11" borderId="31" xfId="1" applyFont="1" applyFill="1" applyBorder="1" applyAlignment="1">
      <alignment horizontal="center"/>
    </xf>
    <xf numFmtId="0" fontId="4" fillId="0" borderId="7" xfId="0" applyFont="1" applyBorder="1" applyAlignment="1">
      <alignment horizontal="right"/>
    </xf>
    <xf numFmtId="0" fontId="19" fillId="10" borderId="33" xfId="0" applyFont="1" applyFill="1" applyBorder="1" applyAlignment="1">
      <alignment horizontal="center"/>
    </xf>
    <xf numFmtId="8" fontId="44" fillId="11" borderId="33" xfId="1" applyNumberFormat="1" applyFont="1" applyFill="1" applyBorder="1" applyAlignment="1">
      <alignment horizontal="center"/>
    </xf>
    <xf numFmtId="167" fontId="44" fillId="11" borderId="33" xfId="1" applyFont="1" applyFill="1" applyBorder="1" applyAlignment="1">
      <alignment horizontal="center"/>
    </xf>
    <xf numFmtId="167" fontId="19" fillId="11" borderId="33" xfId="1" applyFont="1" applyFill="1" applyBorder="1" applyAlignment="1">
      <alignment horizontal="center"/>
    </xf>
    <xf numFmtId="167" fontId="1" fillId="11" borderId="33" xfId="1" applyFont="1" applyFill="1" applyBorder="1"/>
    <xf numFmtId="0" fontId="0" fillId="0" borderId="5" xfId="0" applyBorder="1" applyAlignment="1">
      <alignment horizontal="left" wrapText="1"/>
    </xf>
    <xf numFmtId="0" fontId="0" fillId="0" borderId="30" xfId="0" applyBorder="1" applyAlignment="1">
      <alignment horizontal="left" wrapText="1"/>
    </xf>
    <xf numFmtId="10" fontId="44" fillId="0" borderId="103" xfId="0" applyNumberFormat="1" applyFont="1" applyBorder="1" applyAlignment="1" applyProtection="1">
      <alignment horizontal="center"/>
      <protection locked="0"/>
    </xf>
    <xf numFmtId="0" fontId="44" fillId="0" borderId="0" xfId="0" applyFont="1" applyAlignment="1" applyProtection="1">
      <alignment horizontal="right" indent="1"/>
      <protection locked="0"/>
    </xf>
    <xf numFmtId="44" fontId="0" fillId="0" borderId="36" xfId="0" applyNumberFormat="1" applyBorder="1" applyProtection="1">
      <protection locked="0"/>
    </xf>
    <xf numFmtId="0" fontId="0" fillId="0" borderId="124" xfId="0" applyBorder="1" applyProtection="1">
      <protection locked="0"/>
    </xf>
    <xf numFmtId="0" fontId="0" fillId="0" borderId="55" xfId="0" applyBorder="1" applyProtection="1">
      <protection locked="0"/>
    </xf>
    <xf numFmtId="0" fontId="0" fillId="0" borderId="85" xfId="0" applyBorder="1" applyProtection="1">
      <protection locked="0"/>
    </xf>
    <xf numFmtId="0" fontId="51" fillId="0" borderId="0" xfId="0" applyFont="1" applyAlignment="1" applyProtection="1">
      <alignment horizontal="center" wrapText="1"/>
      <protection locked="0"/>
    </xf>
    <xf numFmtId="14" fontId="44" fillId="0" borderId="0" xfId="1" applyNumberFormat="1" applyFont="1" applyProtection="1">
      <protection locked="0"/>
    </xf>
    <xf numFmtId="14" fontId="44" fillId="0" borderId="3" xfId="1" applyNumberFormat="1" applyFont="1" applyBorder="1" applyProtection="1">
      <protection locked="0"/>
    </xf>
    <xf numFmtId="14" fontId="44" fillId="0" borderId="19" xfId="1" applyNumberFormat="1" applyFont="1" applyBorder="1" applyProtection="1">
      <protection locked="0"/>
    </xf>
    <xf numFmtId="9" fontId="44" fillId="0" borderId="30" xfId="0" applyNumberFormat="1" applyFont="1" applyBorder="1" applyAlignment="1" applyProtection="1">
      <alignment horizontal="center"/>
      <protection locked="0"/>
    </xf>
    <xf numFmtId="14" fontId="44" fillId="0" borderId="77" xfId="1" applyNumberFormat="1" applyFont="1" applyBorder="1" applyProtection="1">
      <protection locked="0"/>
    </xf>
    <xf numFmtId="14" fontId="44" fillId="0" borderId="30" xfId="1" applyNumberFormat="1" applyFont="1" applyBorder="1" applyProtection="1">
      <protection locked="0"/>
    </xf>
    <xf numFmtId="14" fontId="44" fillId="0" borderId="53" xfId="1" applyNumberFormat="1" applyFont="1" applyBorder="1" applyProtection="1">
      <protection locked="0"/>
    </xf>
    <xf numFmtId="14" fontId="44" fillId="0" borderId="51" xfId="1" applyNumberFormat="1" applyFont="1" applyBorder="1" applyProtection="1">
      <protection locked="0"/>
    </xf>
    <xf numFmtId="14" fontId="44" fillId="0" borderId="76" xfId="1" applyNumberFormat="1" applyFont="1" applyBorder="1" applyProtection="1">
      <protection locked="0"/>
    </xf>
    <xf numFmtId="0" fontId="0" fillId="0" borderId="87" xfId="0" applyBorder="1" applyAlignment="1" applyProtection="1">
      <alignment horizontal="center"/>
      <protection locked="0"/>
    </xf>
    <xf numFmtId="0" fontId="57" fillId="0" borderId="36" xfId="0" applyFont="1" applyBorder="1" applyProtection="1">
      <protection locked="0"/>
    </xf>
    <xf numFmtId="0" fontId="51" fillId="0" borderId="36" xfId="0" applyFont="1" applyBorder="1" applyAlignment="1" applyProtection="1">
      <alignment horizontal="right"/>
      <protection locked="0"/>
    </xf>
    <xf numFmtId="167" fontId="34" fillId="0" borderId="126" xfId="1" applyFont="1" applyBorder="1" applyAlignment="1" applyProtection="1">
      <alignment horizontal="right"/>
      <protection locked="0"/>
    </xf>
    <xf numFmtId="44" fontId="52" fillId="0" borderId="127" xfId="0" applyNumberFormat="1" applyFont="1" applyBorder="1" applyAlignment="1" applyProtection="1">
      <alignment horizontal="center"/>
      <protection locked="0"/>
    </xf>
    <xf numFmtId="167" fontId="34" fillId="0" borderId="127" xfId="0" applyNumberFormat="1" applyFont="1" applyBorder="1" applyAlignment="1" applyProtection="1">
      <alignment horizontal="center"/>
      <protection locked="0"/>
    </xf>
    <xf numFmtId="167" fontId="34" fillId="0" borderId="127" xfId="1" applyFont="1" applyBorder="1" applyAlignment="1" applyProtection="1">
      <alignment horizontal="right"/>
      <protection locked="0"/>
    </xf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center" vertical="center"/>
    </xf>
    <xf numFmtId="14" fontId="19" fillId="0" borderId="0" xfId="0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34" fillId="7" borderId="81" xfId="0" applyFont="1" applyFill="1" applyBorder="1" applyAlignment="1">
      <alignment horizontal="center" vertical="center"/>
    </xf>
    <xf numFmtId="0" fontId="34" fillId="7" borderId="129" xfId="0" applyFont="1" applyFill="1" applyBorder="1" applyAlignment="1">
      <alignment horizontal="center" vertical="center"/>
    </xf>
    <xf numFmtId="0" fontId="34" fillId="7" borderId="35" xfId="0" applyFont="1" applyFill="1" applyBorder="1" applyAlignment="1">
      <alignment horizontal="center" vertical="center"/>
    </xf>
    <xf numFmtId="0" fontId="34" fillId="13" borderId="18" xfId="0" applyFont="1" applyFill="1" applyBorder="1"/>
    <xf numFmtId="0" fontId="0" fillId="0" borderId="58" xfId="0" applyBorder="1" applyAlignment="1">
      <alignment horizontal="left" vertical="center"/>
    </xf>
    <xf numFmtId="0" fontId="0" fillId="0" borderId="58" xfId="0" applyBorder="1" applyAlignment="1">
      <alignment horizontal="center" vertical="center"/>
    </xf>
    <xf numFmtId="44" fontId="0" fillId="0" borderId="58" xfId="0" applyNumberFormat="1" applyBorder="1" applyAlignment="1">
      <alignment horizontal="center" vertical="center"/>
    </xf>
    <xf numFmtId="9" fontId="0" fillId="0" borderId="58" xfId="0" applyNumberFormat="1" applyBorder="1" applyAlignment="1">
      <alignment horizontal="center" vertical="center"/>
    </xf>
    <xf numFmtId="42" fontId="0" fillId="0" borderId="58" xfId="0" applyNumberFormat="1" applyBorder="1" applyAlignment="1">
      <alignment horizontal="center" vertical="center"/>
    </xf>
    <xf numFmtId="0" fontId="0" fillId="0" borderId="58" xfId="0" applyBorder="1"/>
    <xf numFmtId="0" fontId="0" fillId="0" borderId="130" xfId="0" applyBorder="1" applyAlignment="1">
      <alignment horizontal="center" vertical="center"/>
    </xf>
    <xf numFmtId="42" fontId="0" fillId="0" borderId="44" xfId="0" applyNumberFormat="1" applyBorder="1" applyAlignment="1">
      <alignment horizontal="center" vertical="center"/>
    </xf>
    <xf numFmtId="44" fontId="34" fillId="0" borderId="131" xfId="0" applyNumberFormat="1" applyFont="1" applyBorder="1" applyAlignment="1">
      <alignment horizontal="center" vertical="center"/>
    </xf>
    <xf numFmtId="0" fontId="0" fillId="0" borderId="44" xfId="0" applyBorder="1"/>
    <xf numFmtId="0" fontId="0" fillId="0" borderId="13" xfId="0" applyBorder="1"/>
    <xf numFmtId="0" fontId="0" fillId="0" borderId="132" xfId="0" applyBorder="1" applyAlignment="1">
      <alignment horizontal="left" vertical="center"/>
    </xf>
    <xf numFmtId="0" fontId="0" fillId="0" borderId="132" xfId="0" applyBorder="1" applyAlignment="1">
      <alignment horizontal="center" vertical="center"/>
    </xf>
    <xf numFmtId="44" fontId="0" fillId="0" borderId="132" xfId="0" applyNumberFormat="1" applyBorder="1" applyAlignment="1">
      <alignment horizontal="center" vertical="center"/>
    </xf>
    <xf numFmtId="9" fontId="0" fillId="0" borderId="132" xfId="0" applyNumberFormat="1" applyBorder="1" applyAlignment="1">
      <alignment horizontal="center" vertical="center"/>
    </xf>
    <xf numFmtId="42" fontId="0" fillId="0" borderId="132" xfId="0" applyNumberFormat="1" applyBorder="1" applyAlignment="1">
      <alignment horizontal="center" vertical="center"/>
    </xf>
    <xf numFmtId="0" fontId="0" fillId="0" borderId="132" xfId="0" applyBorder="1"/>
    <xf numFmtId="0" fontId="0" fillId="0" borderId="133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44" fontId="34" fillId="0" borderId="58" xfId="0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2" fillId="0" borderId="0" xfId="0" applyFont="1" applyAlignment="1">
      <alignment horizontal="center" vertical="center"/>
    </xf>
    <xf numFmtId="44" fontId="34" fillId="0" borderId="12" xfId="0" applyNumberFormat="1" applyFont="1" applyBorder="1" applyAlignment="1">
      <alignment horizontal="center" vertical="center"/>
    </xf>
    <xf numFmtId="44" fontId="65" fillId="0" borderId="134" xfId="0" applyNumberFormat="1" applyFont="1" applyBorder="1" applyAlignment="1">
      <alignment horizontal="center" vertical="center"/>
    </xf>
    <xf numFmtId="167" fontId="52" fillId="14" borderId="15" xfId="1" applyFont="1" applyFill="1" applyBorder="1" applyAlignment="1" applyProtection="1">
      <alignment horizontal="right"/>
      <protection locked="0"/>
    </xf>
    <xf numFmtId="167" fontId="52" fillId="14" borderId="14" xfId="1" applyFont="1" applyFill="1" applyBorder="1" applyAlignment="1" applyProtection="1">
      <alignment horizontal="right"/>
      <protection locked="0"/>
    </xf>
    <xf numFmtId="0" fontId="81" fillId="0" borderId="30" xfId="0" applyFont="1" applyBorder="1" applyAlignment="1" applyProtection="1">
      <alignment horizontal="left"/>
      <protection locked="0"/>
    </xf>
    <xf numFmtId="0" fontId="19" fillId="0" borderId="145" xfId="0" applyFont="1" applyBorder="1" applyProtection="1">
      <protection locked="0"/>
    </xf>
    <xf numFmtId="0" fontId="51" fillId="0" borderId="145" xfId="0" applyFont="1" applyBorder="1" applyAlignment="1" applyProtection="1">
      <alignment horizontal="left"/>
      <protection locked="0"/>
    </xf>
    <xf numFmtId="0" fontId="34" fillId="0" borderId="146" xfId="0" applyFont="1" applyBorder="1" applyAlignment="1" applyProtection="1">
      <alignment horizontal="left"/>
      <protection locked="0"/>
    </xf>
    <xf numFmtId="0" fontId="67" fillId="0" borderId="104" xfId="0" applyFont="1" applyBorder="1" applyAlignment="1" applyProtection="1">
      <alignment horizontal="right"/>
      <protection locked="0"/>
    </xf>
    <xf numFmtId="167" fontId="8" fillId="4" borderId="13" xfId="1" applyFont="1" applyFill="1" applyBorder="1" applyAlignment="1" applyProtection="1">
      <alignment horizontal="center"/>
      <protection locked="0"/>
    </xf>
    <xf numFmtId="0" fontId="82" fillId="15" borderId="0" xfId="0" applyFont="1" applyFill="1" applyAlignment="1" applyProtection="1">
      <alignment horizontal="right"/>
      <protection locked="0"/>
    </xf>
    <xf numFmtId="0" fontId="5" fillId="0" borderId="0" xfId="0" applyFont="1" applyAlignment="1" applyProtection="1">
      <alignment horizontal="right" wrapText="1"/>
      <protection locked="0"/>
    </xf>
    <xf numFmtId="0" fontId="5" fillId="0" borderId="13" xfId="0" applyFont="1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167" fontId="5" fillId="0" borderId="115" xfId="1" applyFont="1" applyBorder="1" applyAlignment="1" applyProtection="1">
      <alignment horizontal="right"/>
      <protection locked="0"/>
    </xf>
    <xf numFmtId="167" fontId="5" fillId="0" borderId="13" xfId="1" applyFont="1" applyBorder="1" applyAlignment="1" applyProtection="1">
      <alignment horizontal="right"/>
      <protection locked="0"/>
    </xf>
    <xf numFmtId="167" fontId="5" fillId="0" borderId="14" xfId="1" applyFont="1" applyBorder="1" applyAlignment="1" applyProtection="1">
      <alignment horizontal="right" wrapText="1"/>
      <protection locked="0"/>
    </xf>
    <xf numFmtId="0" fontId="34" fillId="0" borderId="18" xfId="0" applyFont="1" applyBorder="1" applyAlignment="1" applyProtection="1">
      <alignment vertical="center"/>
      <protection locked="0"/>
    </xf>
    <xf numFmtId="0" fontId="34" fillId="0" borderId="18" xfId="0" applyFont="1" applyBorder="1" applyAlignment="1" applyProtection="1">
      <alignment horizontal="left" vertical="center"/>
      <protection locked="0"/>
    </xf>
    <xf numFmtId="0" fontId="34" fillId="0" borderId="18" xfId="0" applyFont="1" applyBorder="1" applyAlignment="1" applyProtection="1">
      <alignment horizontal="center" vertical="center"/>
      <protection locked="0"/>
    </xf>
    <xf numFmtId="167" fontId="34" fillId="0" borderId="106" xfId="1" applyFont="1" applyBorder="1" applyAlignment="1" applyProtection="1">
      <alignment horizontal="right" vertical="center"/>
      <protection locked="0"/>
    </xf>
    <xf numFmtId="167" fontId="34" fillId="0" borderId="2" xfId="1" applyFont="1" applyBorder="1" applyAlignment="1" applyProtection="1">
      <alignment horizontal="right" vertical="center"/>
      <protection locked="0"/>
    </xf>
    <xf numFmtId="167" fontId="34" fillId="0" borderId="22" xfId="1" applyFont="1" applyBorder="1" applyAlignment="1" applyProtection="1">
      <alignment horizontal="right" vertical="center" wrapText="1"/>
      <protection locked="0"/>
    </xf>
    <xf numFmtId="0" fontId="34" fillId="4" borderId="14" xfId="1" applyNumberFormat="1" applyFont="1" applyFill="1" applyBorder="1" applyAlignment="1" applyProtection="1">
      <alignment horizontal="center" vertical="center"/>
      <protection locked="0"/>
    </xf>
    <xf numFmtId="0" fontId="34" fillId="0" borderId="14" xfId="1" applyNumberFormat="1" applyFont="1" applyBorder="1" applyAlignment="1" applyProtection="1">
      <alignment horizontal="center" vertical="center" wrapText="1"/>
      <protection locked="0"/>
    </xf>
    <xf numFmtId="0" fontId="34" fillId="0" borderId="14" xfId="1" applyNumberFormat="1" applyFont="1" applyBorder="1" applyAlignment="1" applyProtection="1">
      <alignment horizontal="center" vertical="center"/>
      <protection locked="0"/>
    </xf>
    <xf numFmtId="0" fontId="83" fillId="0" borderId="0" xfId="0" applyFont="1" applyAlignment="1" applyProtection="1">
      <alignment vertical="center"/>
      <protection locked="0"/>
    </xf>
    <xf numFmtId="0" fontId="42" fillId="0" borderId="16" xfId="0" applyFont="1" applyBorder="1" applyAlignment="1" applyProtection="1">
      <alignment horizontal="left"/>
      <protection locked="0"/>
    </xf>
    <xf numFmtId="167" fontId="51" fillId="9" borderId="1" xfId="1" applyFont="1" applyFill="1" applyBorder="1" applyAlignment="1" applyProtection="1">
      <alignment horizontal="right"/>
      <protection locked="0"/>
    </xf>
    <xf numFmtId="167" fontId="51" fillId="12" borderId="16" xfId="1" applyFont="1" applyFill="1" applyBorder="1" applyAlignment="1" applyProtection="1">
      <alignment horizontal="right" wrapText="1"/>
      <protection locked="0"/>
    </xf>
    <xf numFmtId="0" fontId="19" fillId="0" borderId="20" xfId="0" applyFont="1" applyBorder="1" applyAlignment="1" applyProtection="1">
      <alignment horizontal="left"/>
      <protection locked="0"/>
    </xf>
    <xf numFmtId="167" fontId="51" fillId="0" borderId="10" xfId="1" applyFont="1" applyBorder="1" applyAlignment="1" applyProtection="1">
      <alignment horizontal="right"/>
      <protection locked="0"/>
    </xf>
    <xf numFmtId="167" fontId="51" fillId="0" borderId="20" xfId="1" applyFont="1" applyBorder="1" applyAlignment="1" applyProtection="1">
      <alignment horizontal="right" wrapText="1"/>
      <protection locked="0"/>
    </xf>
    <xf numFmtId="0" fontId="34" fillId="0" borderId="20" xfId="0" applyFont="1" applyBorder="1" applyAlignment="1" applyProtection="1">
      <alignment horizontal="left"/>
      <protection locked="0"/>
    </xf>
    <xf numFmtId="0" fontId="34" fillId="0" borderId="22" xfId="0" applyFont="1" applyBorder="1" applyAlignment="1" applyProtection="1">
      <alignment horizontal="left"/>
      <protection locked="0"/>
    </xf>
    <xf numFmtId="167" fontId="51" fillId="0" borderId="2" xfId="1" applyFont="1" applyBorder="1" applyAlignment="1" applyProtection="1">
      <alignment horizontal="right"/>
      <protection locked="0"/>
    </xf>
    <xf numFmtId="167" fontId="51" fillId="0" borderId="22" xfId="1" applyFont="1" applyBorder="1" applyAlignment="1" applyProtection="1">
      <alignment horizontal="right" wrapText="1"/>
      <protection locked="0"/>
    </xf>
    <xf numFmtId="0" fontId="42" fillId="6" borderId="28" xfId="0" applyFont="1" applyFill="1" applyBorder="1" applyAlignment="1" applyProtection="1">
      <alignment horizontal="left"/>
      <protection locked="0"/>
    </xf>
    <xf numFmtId="0" fontId="19" fillId="6" borderId="27" xfId="0" applyFont="1" applyFill="1" applyBorder="1" applyAlignment="1" applyProtection="1">
      <alignment horizontal="left"/>
      <protection locked="0"/>
    </xf>
    <xf numFmtId="167" fontId="51" fillId="16" borderId="107" xfId="1" applyFont="1" applyFill="1" applyBorder="1" applyAlignment="1" applyProtection="1">
      <alignment horizontal="right"/>
      <protection locked="0"/>
    </xf>
    <xf numFmtId="167" fontId="51" fillId="16" borderId="1" xfId="1" applyFont="1" applyFill="1" applyBorder="1" applyAlignment="1" applyProtection="1">
      <alignment horizontal="right"/>
      <protection locked="0"/>
    </xf>
    <xf numFmtId="167" fontId="51" fillId="16" borderId="16" xfId="1" applyFont="1" applyFill="1" applyBorder="1" applyAlignment="1" applyProtection="1">
      <alignment horizontal="right" wrapText="1"/>
      <protection locked="0"/>
    </xf>
    <xf numFmtId="0" fontId="34" fillId="6" borderId="109" xfId="0" applyFont="1" applyFill="1" applyBorder="1" applyAlignment="1" applyProtection="1">
      <alignment horizontal="right"/>
      <protection locked="0"/>
    </xf>
    <xf numFmtId="167" fontId="51" fillId="0" borderId="137" xfId="1" applyFont="1" applyBorder="1" applyAlignment="1" applyProtection="1">
      <alignment horizontal="right"/>
      <protection locked="0"/>
    </xf>
    <xf numFmtId="167" fontId="51" fillId="0" borderId="109" xfId="1" applyFont="1" applyBorder="1" applyAlignment="1" applyProtection="1">
      <alignment horizontal="right" wrapText="1"/>
      <protection locked="0"/>
    </xf>
    <xf numFmtId="0" fontId="19" fillId="6" borderId="20" xfId="0" applyFont="1" applyFill="1" applyBorder="1" applyAlignment="1" applyProtection="1">
      <alignment horizontal="left"/>
      <protection locked="0"/>
    </xf>
    <xf numFmtId="44" fontId="1" fillId="0" borderId="0" xfId="0" applyNumberFormat="1" applyFont="1" applyProtection="1">
      <protection locked="0"/>
    </xf>
    <xf numFmtId="2" fontId="17" fillId="0" borderId="21" xfId="0" applyNumberFormat="1" applyFont="1" applyBorder="1" applyProtection="1">
      <protection locked="0"/>
    </xf>
    <xf numFmtId="0" fontId="19" fillId="6" borderId="21" xfId="0" applyFont="1" applyFill="1" applyBorder="1" applyAlignment="1" applyProtection="1">
      <alignment horizontal="left"/>
      <protection locked="0"/>
    </xf>
    <xf numFmtId="0" fontId="54" fillId="0" borderId="16" xfId="2" applyFont="1" applyBorder="1" applyAlignment="1">
      <alignment horizontal="center"/>
      <protection locked="0"/>
    </xf>
    <xf numFmtId="167" fontId="51" fillId="0" borderId="1" xfId="1" applyFont="1" applyBorder="1" applyAlignment="1" applyProtection="1">
      <alignment horizontal="right"/>
      <protection locked="0"/>
    </xf>
    <xf numFmtId="167" fontId="51" fillId="0" borderId="16" xfId="1" applyFont="1" applyBorder="1" applyAlignment="1" applyProtection="1">
      <alignment horizontal="right" wrapText="1"/>
      <protection locked="0"/>
    </xf>
    <xf numFmtId="0" fontId="42" fillId="6" borderId="16" xfId="0" applyFont="1" applyFill="1" applyBorder="1" applyAlignment="1" applyProtection="1">
      <alignment horizontal="left"/>
      <protection locked="0"/>
    </xf>
    <xf numFmtId="0" fontId="34" fillId="6" borderId="21" xfId="0" applyFont="1" applyFill="1" applyBorder="1" applyAlignment="1" applyProtection="1">
      <alignment horizontal="left"/>
      <protection locked="0"/>
    </xf>
    <xf numFmtId="0" fontId="19" fillId="6" borderId="20" xfId="0" applyFont="1" applyFill="1" applyBorder="1" applyAlignment="1" applyProtection="1">
      <alignment horizontal="right"/>
      <protection locked="0"/>
    </xf>
    <xf numFmtId="0" fontId="19" fillId="6" borderId="10" xfId="0" applyFont="1" applyFill="1" applyBorder="1" applyAlignment="1" applyProtection="1">
      <alignment horizontal="right"/>
      <protection locked="0"/>
    </xf>
    <xf numFmtId="0" fontId="34" fillId="6" borderId="22" xfId="0" applyFont="1" applyFill="1" applyBorder="1" applyAlignment="1" applyProtection="1">
      <alignment horizontal="left"/>
      <protection locked="0"/>
    </xf>
    <xf numFmtId="167" fontId="51" fillId="9" borderId="0" xfId="1" applyFont="1" applyFill="1" applyAlignment="1" applyProtection="1">
      <alignment horizontal="right"/>
      <protection locked="0"/>
    </xf>
    <xf numFmtId="167" fontId="51" fillId="12" borderId="147" xfId="1" applyFont="1" applyFill="1" applyBorder="1" applyAlignment="1" applyProtection="1">
      <alignment horizontal="right" wrapText="1"/>
      <protection locked="0"/>
    </xf>
    <xf numFmtId="167" fontId="51" fillId="0" borderId="8" xfId="1" applyFont="1" applyBorder="1" applyAlignment="1" applyProtection="1">
      <alignment horizontal="right"/>
      <protection locked="0"/>
    </xf>
    <xf numFmtId="167" fontId="51" fillId="0" borderId="27" xfId="1" applyFont="1" applyBorder="1" applyAlignment="1" applyProtection="1">
      <alignment horizontal="right" wrapText="1"/>
      <protection locked="0"/>
    </xf>
    <xf numFmtId="0" fontId="42" fillId="0" borderId="28" xfId="0" applyFont="1" applyBorder="1" applyAlignment="1" applyProtection="1">
      <alignment horizontal="left"/>
      <protection locked="0"/>
    </xf>
    <xf numFmtId="0" fontId="44" fillId="0" borderId="109" xfId="0" applyFont="1" applyBorder="1" applyAlignment="1" applyProtection="1">
      <alignment horizontal="left"/>
      <protection locked="0"/>
    </xf>
    <xf numFmtId="0" fontId="44" fillId="0" borderId="109" xfId="0" applyFont="1" applyBorder="1" applyAlignment="1" applyProtection="1">
      <alignment horizontal="center"/>
      <protection locked="0"/>
    </xf>
    <xf numFmtId="1" fontId="44" fillId="4" borderId="77" xfId="1" applyNumberFormat="1" applyFont="1" applyFill="1" applyBorder="1" applyAlignment="1" applyProtection="1">
      <alignment horizontal="center"/>
      <protection locked="0"/>
    </xf>
    <xf numFmtId="0" fontId="44" fillId="6" borderId="27" xfId="0" applyFont="1" applyFill="1" applyBorder="1" applyAlignment="1" applyProtection="1">
      <alignment horizontal="left"/>
      <protection locked="0"/>
    </xf>
    <xf numFmtId="0" fontId="44" fillId="6" borderId="20" xfId="0" applyFont="1" applyFill="1" applyBorder="1" applyAlignment="1" applyProtection="1">
      <alignment horizontal="left" wrapText="1"/>
      <protection locked="0"/>
    </xf>
    <xf numFmtId="0" fontId="44" fillId="0" borderId="16" xfId="0" quotePrefix="1" applyFont="1" applyBorder="1" applyAlignment="1" applyProtection="1">
      <alignment horizontal="left"/>
      <protection locked="0"/>
    </xf>
    <xf numFmtId="0" fontId="25" fillId="0" borderId="0" xfId="2" applyAlignment="1" applyProtection="1"/>
    <xf numFmtId="0" fontId="84" fillId="0" borderId="0" xfId="0" applyFont="1"/>
    <xf numFmtId="0" fontId="51" fillId="0" borderId="27" xfId="1" applyNumberFormat="1" applyFont="1" applyBorder="1" applyAlignment="1" applyProtection="1">
      <alignment horizontal="right"/>
      <protection locked="0"/>
    </xf>
    <xf numFmtId="49" fontId="0" fillId="10" borderId="0" xfId="0" applyNumberFormat="1" applyFill="1" applyAlignment="1" applyProtection="1">
      <alignment horizontal="left"/>
      <protection locked="0"/>
    </xf>
    <xf numFmtId="49" fontId="44" fillId="0" borderId="0" xfId="0" applyNumberFormat="1" applyFont="1" applyAlignment="1" applyProtection="1">
      <alignment horizontal="left" indent="1"/>
      <protection locked="0"/>
    </xf>
    <xf numFmtId="0" fontId="0" fillId="10" borderId="38" xfId="0" applyFill="1" applyBorder="1" applyAlignment="1">
      <alignment horizontal="center" vertical="center"/>
    </xf>
    <xf numFmtId="0" fontId="17" fillId="10" borderId="38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42" fontId="0" fillId="10" borderId="81" xfId="0" applyNumberFormat="1" applyFill="1" applyBorder="1" applyAlignment="1">
      <alignment horizontal="center" vertical="center"/>
    </xf>
    <xf numFmtId="44" fontId="0" fillId="10" borderId="13" xfId="0" applyNumberFormat="1" applyFill="1" applyBorder="1" applyAlignment="1">
      <alignment horizontal="center" vertical="center"/>
    </xf>
    <xf numFmtId="0" fontId="87" fillId="0" borderId="0" xfId="0" applyFont="1" applyAlignment="1" applyProtection="1">
      <alignment horizontal="right"/>
      <protection locked="0"/>
    </xf>
    <xf numFmtId="0" fontId="88" fillId="0" borderId="0" xfId="2" applyFont="1" applyAlignment="1" applyProtection="1">
      <alignment horizontal="right"/>
      <protection locked="0"/>
    </xf>
    <xf numFmtId="0" fontId="89" fillId="0" borderId="0" xfId="0" applyFont="1" applyAlignment="1" applyProtection="1">
      <alignment horizontal="right"/>
      <protection locked="0"/>
    </xf>
    <xf numFmtId="167" fontId="18" fillId="17" borderId="13" xfId="1" applyFont="1" applyFill="1" applyBorder="1" applyAlignment="1" applyProtection="1">
      <alignment horizontal="left"/>
      <protection locked="0"/>
    </xf>
    <xf numFmtId="0" fontId="47" fillId="17" borderId="14" xfId="0" applyFont="1" applyFill="1" applyBorder="1" applyAlignment="1" applyProtection="1">
      <alignment horizontal="left"/>
      <protection locked="0"/>
    </xf>
    <xf numFmtId="0" fontId="59" fillId="18" borderId="115" xfId="0" applyFont="1" applyFill="1" applyBorder="1" applyAlignment="1" applyProtection="1">
      <alignment horizontal="right" vertical="center" indent="2"/>
      <protection locked="0"/>
    </xf>
    <xf numFmtId="167" fontId="34" fillId="20" borderId="115" xfId="1" applyFont="1" applyFill="1" applyBorder="1" applyAlignment="1" applyProtection="1">
      <alignment horizontal="right"/>
      <protection locked="0"/>
    </xf>
    <xf numFmtId="44" fontId="52" fillId="21" borderId="114" xfId="0" applyNumberFormat="1" applyFont="1" applyFill="1" applyBorder="1" applyAlignment="1" applyProtection="1">
      <alignment horizontal="center"/>
      <protection locked="0"/>
    </xf>
    <xf numFmtId="167" fontId="51" fillId="20" borderId="107" xfId="1" applyFont="1" applyFill="1" applyBorder="1" applyAlignment="1" applyProtection="1">
      <alignment horizontal="right"/>
      <protection locked="0"/>
    </xf>
    <xf numFmtId="167" fontId="51" fillId="20" borderId="128" xfId="1" applyFont="1" applyFill="1" applyBorder="1" applyAlignment="1" applyProtection="1">
      <alignment horizontal="right"/>
      <protection locked="0"/>
    </xf>
    <xf numFmtId="0" fontId="34" fillId="18" borderId="18" xfId="0" applyFont="1" applyFill="1" applyBorder="1" applyProtection="1">
      <protection locked="0"/>
    </xf>
    <xf numFmtId="0" fontId="51" fillId="18" borderId="18" xfId="0" applyFont="1" applyFill="1" applyBorder="1" applyAlignment="1" applyProtection="1">
      <alignment horizontal="left"/>
      <protection locked="0"/>
    </xf>
    <xf numFmtId="0" fontId="51" fillId="18" borderId="18" xfId="0" applyFont="1" applyFill="1" applyBorder="1" applyAlignment="1" applyProtection="1">
      <alignment horizontal="center"/>
      <protection locked="0"/>
    </xf>
    <xf numFmtId="0" fontId="51" fillId="18" borderId="18" xfId="0" applyFont="1" applyFill="1" applyBorder="1" applyAlignment="1" applyProtection="1">
      <alignment horizontal="center" vertical="center" wrapText="1"/>
      <protection locked="0"/>
    </xf>
    <xf numFmtId="167" fontId="52" fillId="18" borderId="106" xfId="1" applyFont="1" applyFill="1" applyBorder="1" applyAlignment="1" applyProtection="1">
      <alignment horizontal="right"/>
      <protection locked="0"/>
    </xf>
    <xf numFmtId="0" fontId="94" fillId="19" borderId="14" xfId="1" applyNumberFormat="1" applyFont="1" applyFill="1" applyBorder="1" applyAlignment="1" applyProtection="1">
      <alignment horizontal="center" wrapText="1"/>
      <protection locked="0"/>
    </xf>
    <xf numFmtId="0" fontId="94" fillId="19" borderId="14" xfId="1" applyNumberFormat="1" applyFont="1" applyFill="1" applyBorder="1" applyAlignment="1" applyProtection="1">
      <alignment horizontal="center"/>
      <protection locked="0"/>
    </xf>
    <xf numFmtId="0" fontId="95" fillId="19" borderId="18" xfId="0" applyFont="1" applyFill="1" applyBorder="1" applyAlignment="1" applyProtection="1">
      <alignment horizontal="center"/>
      <protection locked="0"/>
    </xf>
    <xf numFmtId="167" fontId="5" fillId="20" borderId="117" xfId="1" applyFont="1" applyFill="1" applyBorder="1" applyAlignment="1" applyProtection="1">
      <alignment horizontal="right"/>
      <protection locked="0"/>
    </xf>
    <xf numFmtId="167" fontId="52" fillId="20" borderId="106" xfId="1" applyFont="1" applyFill="1" applyBorder="1" applyAlignment="1" applyProtection="1">
      <alignment horizontal="right"/>
      <protection locked="0"/>
    </xf>
    <xf numFmtId="0" fontId="93" fillId="19" borderId="39" xfId="0" applyFont="1" applyFill="1" applyBorder="1" applyProtection="1">
      <protection locked="0"/>
    </xf>
    <xf numFmtId="0" fontId="93" fillId="19" borderId="40" xfId="0" applyFont="1" applyFill="1" applyBorder="1" applyProtection="1">
      <protection locked="0"/>
    </xf>
    <xf numFmtId="0" fontId="93" fillId="19" borderId="41" xfId="0" applyFont="1" applyFill="1" applyBorder="1" applyAlignment="1" applyProtection="1">
      <alignment horizontal="center" wrapText="1"/>
      <protection locked="0"/>
    </xf>
    <xf numFmtId="0" fontId="93" fillId="19" borderId="42" xfId="0" applyFont="1" applyFill="1" applyBorder="1" applyAlignment="1" applyProtection="1">
      <alignment horizontal="center" wrapText="1"/>
      <protection locked="0"/>
    </xf>
    <xf numFmtId="0" fontId="17" fillId="18" borderId="0" xfId="0" applyFont="1" applyFill="1" applyProtection="1">
      <protection locked="0"/>
    </xf>
    <xf numFmtId="0" fontId="0" fillId="18" borderId="0" xfId="0" applyFill="1" applyProtection="1">
      <protection locked="0"/>
    </xf>
    <xf numFmtId="167" fontId="19" fillId="18" borderId="57" xfId="1" applyFont="1" applyFill="1" applyBorder="1" applyProtection="1">
      <protection locked="0"/>
    </xf>
    <xf numFmtId="167" fontId="19" fillId="18" borderId="0" xfId="1" applyFont="1" applyFill="1" applyProtection="1">
      <protection locked="0"/>
    </xf>
    <xf numFmtId="0" fontId="36" fillId="18" borderId="0" xfId="0" applyFont="1" applyFill="1" applyProtection="1">
      <protection locked="0"/>
    </xf>
    <xf numFmtId="0" fontId="5" fillId="18" borderId="0" xfId="0" applyFont="1" applyFill="1" applyAlignment="1" applyProtection="1">
      <alignment horizontal="right"/>
      <protection locked="0"/>
    </xf>
    <xf numFmtId="167" fontId="5" fillId="18" borderId="12" xfId="1" applyFont="1" applyFill="1" applyBorder="1" applyProtection="1">
      <protection locked="0"/>
    </xf>
    <xf numFmtId="0" fontId="0" fillId="18" borderId="34" xfId="0" applyFill="1" applyBorder="1" applyProtection="1">
      <protection locked="0"/>
    </xf>
    <xf numFmtId="0" fontId="0" fillId="18" borderId="36" xfId="0" applyFill="1" applyBorder="1" applyProtection="1">
      <protection locked="0"/>
    </xf>
    <xf numFmtId="0" fontId="1" fillId="18" borderId="69" xfId="0" applyFont="1" applyFill="1" applyBorder="1" applyAlignment="1" applyProtection="1">
      <alignment horizontal="centerContinuous"/>
      <protection locked="0"/>
    </xf>
    <xf numFmtId="0" fontId="0" fillId="18" borderId="70" xfId="0" applyFill="1" applyBorder="1" applyAlignment="1" applyProtection="1">
      <alignment horizontal="centerContinuous"/>
      <protection locked="0"/>
    </xf>
    <xf numFmtId="0" fontId="5" fillId="18" borderId="2" xfId="0" applyFont="1" applyFill="1" applyBorder="1" applyProtection="1">
      <protection locked="0"/>
    </xf>
    <xf numFmtId="0" fontId="0" fillId="18" borderId="17" xfId="0" applyFill="1" applyBorder="1" applyProtection="1">
      <protection locked="0"/>
    </xf>
    <xf numFmtId="0" fontId="0" fillId="18" borderId="71" xfId="0" applyFill="1" applyBorder="1" applyProtection="1">
      <protection locked="0"/>
    </xf>
    <xf numFmtId="0" fontId="0" fillId="18" borderId="11" xfId="0" applyFill="1" applyBorder="1" applyProtection="1">
      <protection locked="0"/>
    </xf>
    <xf numFmtId="0" fontId="1" fillId="18" borderId="72" xfId="0" applyFont="1" applyFill="1" applyBorder="1" applyAlignment="1" applyProtection="1">
      <alignment horizontal="center"/>
      <protection locked="0"/>
    </xf>
    <xf numFmtId="0" fontId="1" fillId="18" borderId="14" xfId="0" applyFont="1" applyFill="1" applyBorder="1" applyAlignment="1" applyProtection="1">
      <alignment horizontal="center"/>
      <protection locked="0"/>
    </xf>
    <xf numFmtId="0" fontId="51" fillId="18" borderId="39" xfId="0" applyFont="1" applyFill="1" applyBorder="1" applyProtection="1">
      <protection locked="0"/>
    </xf>
    <xf numFmtId="0" fontId="51" fillId="18" borderId="40" xfId="0" applyFont="1" applyFill="1" applyBorder="1" applyProtection="1">
      <protection locked="0"/>
    </xf>
    <xf numFmtId="0" fontId="51" fillId="18" borderId="41" xfId="0" applyFont="1" applyFill="1" applyBorder="1" applyAlignment="1" applyProtection="1">
      <alignment horizontal="center" wrapText="1"/>
      <protection locked="0"/>
    </xf>
    <xf numFmtId="0" fontId="51" fillId="18" borderId="125" xfId="0" applyFont="1" applyFill="1" applyBorder="1" applyAlignment="1" applyProtection="1">
      <alignment horizontal="center" wrapText="1"/>
      <protection locked="0"/>
    </xf>
    <xf numFmtId="0" fontId="51" fillId="18" borderId="42" xfId="0" applyFont="1" applyFill="1" applyBorder="1" applyAlignment="1" applyProtection="1">
      <alignment horizontal="center" wrapText="1"/>
      <protection locked="0"/>
    </xf>
    <xf numFmtId="0" fontId="99" fillId="19" borderId="1" xfId="0" applyFont="1" applyFill="1" applyBorder="1" applyProtection="1">
      <protection locked="0"/>
    </xf>
    <xf numFmtId="0" fontId="99" fillId="19" borderId="0" xfId="0" applyFont="1" applyFill="1" applyProtection="1">
      <protection locked="0"/>
    </xf>
    <xf numFmtId="0" fontId="91" fillId="19" borderId="0" xfId="0" applyFont="1" applyFill="1" applyProtection="1">
      <protection locked="0"/>
    </xf>
    <xf numFmtId="167" fontId="99" fillId="19" borderId="3" xfId="1" applyFont="1" applyFill="1" applyBorder="1" applyProtection="1">
      <protection locked="0"/>
    </xf>
    <xf numFmtId="0" fontId="99" fillId="19" borderId="2" xfId="0" applyFont="1" applyFill="1" applyBorder="1" applyProtection="1">
      <protection locked="0"/>
    </xf>
    <xf numFmtId="0" fontId="99" fillId="19" borderId="17" xfId="0" applyFont="1" applyFill="1" applyBorder="1" applyProtection="1">
      <protection locked="0"/>
    </xf>
    <xf numFmtId="0" fontId="90" fillId="19" borderId="17" xfId="0" applyFont="1" applyFill="1" applyBorder="1" applyAlignment="1" applyProtection="1">
      <alignment horizontal="right"/>
      <protection locked="0"/>
    </xf>
    <xf numFmtId="0" fontId="91" fillId="19" borderId="17" xfId="0" applyFont="1" applyFill="1" applyBorder="1" applyProtection="1">
      <protection locked="0"/>
    </xf>
    <xf numFmtId="167" fontId="90" fillId="19" borderId="83" xfId="1" applyFont="1" applyFill="1" applyBorder="1" applyProtection="1">
      <protection locked="0"/>
    </xf>
    <xf numFmtId="167" fontId="44" fillId="0" borderId="148" xfId="1" applyFont="1" applyBorder="1" applyProtection="1">
      <protection locked="0"/>
    </xf>
    <xf numFmtId="0" fontId="101" fillId="0" borderId="0" xfId="0" applyFont="1" applyAlignment="1" applyProtection="1">
      <alignment horizontal="left" indent="1"/>
      <protection locked="0"/>
    </xf>
    <xf numFmtId="14" fontId="51" fillId="0" borderId="0" xfId="0" applyNumberFormat="1" applyFont="1" applyAlignment="1" applyProtection="1">
      <alignment horizontal="left" vertical="top"/>
      <protection locked="0"/>
    </xf>
    <xf numFmtId="0" fontId="51" fillId="0" borderId="98" xfId="0" applyFont="1" applyBorder="1" applyProtection="1">
      <protection locked="0"/>
    </xf>
    <xf numFmtId="0" fontId="60" fillId="0" borderId="91" xfId="0" applyFont="1" applyBorder="1" applyProtection="1">
      <protection locked="0"/>
    </xf>
    <xf numFmtId="0" fontId="51" fillId="0" borderId="91" xfId="0" applyFont="1" applyBorder="1" applyAlignment="1" applyProtection="1">
      <alignment horizontal="right"/>
      <protection locked="0"/>
    </xf>
    <xf numFmtId="0" fontId="0" fillId="0" borderId="91" xfId="0" applyBorder="1" applyProtection="1">
      <protection locked="0"/>
    </xf>
    <xf numFmtId="167" fontId="51" fillId="0" borderId="92" xfId="1" applyFont="1" applyBorder="1" applyProtection="1">
      <protection locked="0"/>
    </xf>
    <xf numFmtId="0" fontId="102" fillId="0" borderId="0" xfId="0" applyFont="1" applyAlignment="1" applyProtection="1">
      <alignment horizontal="right"/>
      <protection locked="0"/>
    </xf>
    <xf numFmtId="0" fontId="103" fillId="0" borderId="0" xfId="0" applyFont="1" applyAlignment="1" applyProtection="1">
      <alignment horizontal="right"/>
      <protection locked="0"/>
    </xf>
    <xf numFmtId="0" fontId="104" fillId="0" borderId="0" xfId="2" applyFont="1" applyAlignment="1" applyProtection="1">
      <alignment horizontal="right"/>
      <protection locked="0"/>
    </xf>
    <xf numFmtId="167" fontId="51" fillId="18" borderId="107" xfId="1" applyFont="1" applyFill="1" applyBorder="1" applyAlignment="1" applyProtection="1">
      <alignment horizontal="right"/>
      <protection locked="0"/>
    </xf>
    <xf numFmtId="0" fontId="80" fillId="17" borderId="13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81" fillId="0" borderId="0" xfId="0" applyFont="1"/>
    <xf numFmtId="0" fontId="1" fillId="0" borderId="149" xfId="0" applyFont="1" applyBorder="1"/>
    <xf numFmtId="0" fontId="1" fillId="0" borderId="132" xfId="0" applyFont="1" applyBorder="1"/>
    <xf numFmtId="0" fontId="1" fillId="0" borderId="132" xfId="0" applyFont="1" applyBorder="1" applyAlignment="1">
      <alignment wrapText="1"/>
    </xf>
    <xf numFmtId="0" fontId="1" fillId="0" borderId="150" xfId="0" applyFont="1" applyBorder="1"/>
    <xf numFmtId="0" fontId="81" fillId="0" borderId="13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5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8" xfId="0" applyBorder="1" applyAlignment="1">
      <alignment horizontal="left" vertical="top" wrapText="1"/>
    </xf>
    <xf numFmtId="0" fontId="0" fillId="0" borderId="143" xfId="0" applyBorder="1" applyAlignment="1">
      <alignment horizontal="left" vertical="top" wrapText="1"/>
    </xf>
    <xf numFmtId="0" fontId="106" fillId="22" borderId="60" xfId="0" applyFont="1" applyFill="1" applyBorder="1" applyAlignment="1">
      <alignment horizontal="left" vertical="center"/>
    </xf>
    <xf numFmtId="0" fontId="81" fillId="22" borderId="60" xfId="0" applyFont="1" applyFill="1" applyBorder="1" applyAlignment="1">
      <alignment horizontal="left" vertical="center"/>
    </xf>
    <xf numFmtId="0" fontId="81" fillId="0" borderId="60" xfId="0" applyFont="1" applyBorder="1" applyAlignment="1">
      <alignment horizontal="left" vertical="center"/>
    </xf>
    <xf numFmtId="0" fontId="81" fillId="0" borderId="144" xfId="0" applyFont="1" applyBorder="1" applyAlignment="1">
      <alignment horizontal="left" vertical="center"/>
    </xf>
    <xf numFmtId="0" fontId="81" fillId="0" borderId="58" xfId="0" applyFont="1" applyBorder="1" applyAlignment="1">
      <alignment horizontal="left" vertical="center"/>
    </xf>
    <xf numFmtId="0" fontId="81" fillId="0" borderId="0" xfId="0" applyFont="1" applyAlignment="1">
      <alignment horizontal="left" vertical="center"/>
    </xf>
    <xf numFmtId="0" fontId="81" fillId="0" borderId="58" xfId="0" applyFont="1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14" fontId="0" fillId="0" borderId="58" xfId="0" applyNumberFormat="1" applyBorder="1" applyAlignment="1">
      <alignment horizontal="left" vertical="center"/>
    </xf>
    <xf numFmtId="167" fontId="0" fillId="0" borderId="58" xfId="1" applyFont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0" fillId="0" borderId="44" xfId="0" applyBorder="1" applyAlignment="1">
      <alignment horizontal="left" vertical="center" wrapText="1"/>
    </xf>
    <xf numFmtId="14" fontId="0" fillId="0" borderId="44" xfId="0" applyNumberFormat="1" applyBorder="1" applyAlignment="1">
      <alignment horizontal="left" vertical="center"/>
    </xf>
    <xf numFmtId="167" fontId="0" fillId="0" borderId="44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167" fontId="0" fillId="0" borderId="0" xfId="1" applyFont="1" applyAlignment="1">
      <alignment horizontal="left" vertical="center"/>
    </xf>
    <xf numFmtId="0" fontId="106" fillId="8" borderId="60" xfId="0" applyFont="1" applyFill="1" applyBorder="1" applyAlignment="1">
      <alignment horizontal="left" vertical="center"/>
    </xf>
    <xf numFmtId="0" fontId="51" fillId="6" borderId="21" xfId="0" applyFont="1" applyFill="1" applyBorder="1" applyAlignment="1" applyProtection="1">
      <alignment horizontal="right"/>
      <protection locked="0"/>
    </xf>
    <xf numFmtId="167" fontId="51" fillId="0" borderId="1" xfId="0" applyNumberFormat="1" applyFont="1" applyBorder="1" applyAlignment="1" applyProtection="1">
      <alignment horizontal="left" shrinkToFit="1"/>
      <protection locked="0"/>
    </xf>
    <xf numFmtId="167" fontId="51" fillId="0" borderId="3" xfId="0" applyNumberFormat="1" applyFont="1" applyBorder="1" applyAlignment="1" applyProtection="1">
      <alignment horizontal="left" shrinkToFit="1"/>
      <protection locked="0"/>
    </xf>
    <xf numFmtId="167" fontId="51" fillId="0" borderId="8" xfId="0" applyNumberFormat="1" applyFont="1" applyBorder="1" applyAlignment="1" applyProtection="1">
      <alignment horizontal="left" shrinkToFit="1"/>
      <protection locked="0"/>
    </xf>
    <xf numFmtId="167" fontId="51" fillId="0" borderId="74" xfId="0" applyNumberFormat="1" applyFont="1" applyBorder="1" applyAlignment="1" applyProtection="1">
      <alignment horizontal="left" shrinkToFit="1"/>
      <protection locked="0"/>
    </xf>
    <xf numFmtId="167" fontId="51" fillId="0" borderId="10" xfId="0" applyNumberFormat="1" applyFont="1" applyBorder="1" applyAlignment="1" applyProtection="1">
      <alignment horizontal="left" shrinkToFit="1"/>
      <protection locked="0"/>
    </xf>
    <xf numFmtId="167" fontId="51" fillId="0" borderId="19" xfId="0" applyNumberFormat="1" applyFont="1" applyBorder="1" applyAlignment="1" applyProtection="1">
      <alignment horizontal="left" shrinkToFit="1"/>
      <protection locked="0"/>
    </xf>
    <xf numFmtId="0" fontId="6" fillId="0" borderId="9" xfId="0" applyFont="1" applyBorder="1" applyAlignment="1" applyProtection="1">
      <alignment horizontal="left"/>
      <protection locked="0"/>
    </xf>
    <xf numFmtId="167" fontId="51" fillId="0" borderId="10" xfId="0" applyNumberFormat="1" applyFont="1" applyBorder="1" applyAlignment="1" applyProtection="1">
      <alignment horizontal="left" shrinkToFit="1"/>
      <protection locked="0"/>
    </xf>
    <xf numFmtId="167" fontId="51" fillId="0" borderId="19" xfId="0" applyNumberFormat="1" applyFont="1" applyBorder="1" applyAlignment="1" applyProtection="1">
      <alignment horizontal="left" shrinkToFit="1"/>
      <protection locked="0"/>
    </xf>
    <xf numFmtId="167" fontId="51" fillId="0" borderId="10" xfId="0" applyNumberFormat="1" applyFont="1" applyBorder="1" applyAlignment="1" applyProtection="1">
      <alignment horizontal="left" shrinkToFit="1"/>
      <protection locked="0"/>
    </xf>
    <xf numFmtId="167" fontId="51" fillId="0" borderId="19" xfId="0" applyNumberFormat="1" applyFont="1" applyBorder="1" applyAlignment="1" applyProtection="1">
      <alignment horizontal="left" shrinkToFit="1"/>
      <protection locked="0"/>
    </xf>
    <xf numFmtId="167" fontId="51" fillId="0" borderId="8" xfId="0" applyNumberFormat="1" applyFont="1" applyBorder="1" applyAlignment="1" applyProtection="1">
      <alignment horizontal="left" shrinkToFit="1"/>
      <protection locked="0"/>
    </xf>
    <xf numFmtId="167" fontId="51" fillId="0" borderId="74" xfId="0" applyNumberFormat="1" applyFont="1" applyBorder="1" applyAlignment="1" applyProtection="1">
      <alignment horizontal="left" shrinkToFit="1"/>
      <protection locked="0"/>
    </xf>
    <xf numFmtId="0" fontId="0" fillId="10" borderId="0" xfId="0" applyFill="1" applyAlignment="1" applyProtection="1">
      <alignment horizontal="center"/>
      <protection locked="0"/>
    </xf>
    <xf numFmtId="167" fontId="8" fillId="4" borderId="13" xfId="1" applyFont="1" applyFill="1" applyBorder="1" applyAlignment="1" applyProtection="1">
      <alignment horizontal="center"/>
      <protection locked="0"/>
    </xf>
    <xf numFmtId="0" fontId="15" fillId="4" borderId="13" xfId="0" applyFont="1" applyFill="1" applyBorder="1" applyAlignment="1" applyProtection="1">
      <alignment horizontal="center"/>
      <protection locked="0"/>
    </xf>
    <xf numFmtId="0" fontId="15" fillId="4" borderId="14" xfId="0" applyFont="1" applyFill="1" applyBorder="1" applyAlignment="1" applyProtection="1">
      <alignment horizontal="center"/>
      <protection locked="0"/>
    </xf>
    <xf numFmtId="167" fontId="93" fillId="19" borderId="15" xfId="1" applyFont="1" applyFill="1" applyBorder="1" applyAlignment="1" applyProtection="1">
      <alignment horizontal="center"/>
      <protection locked="0"/>
    </xf>
    <xf numFmtId="167" fontId="93" fillId="19" borderId="13" xfId="1" applyFont="1" applyFill="1" applyBorder="1" applyAlignment="1" applyProtection="1">
      <alignment horizontal="center"/>
      <protection locked="0"/>
    </xf>
    <xf numFmtId="167" fontId="93" fillId="19" borderId="14" xfId="1" applyFont="1" applyFill="1" applyBorder="1" applyAlignment="1" applyProtection="1">
      <alignment horizontal="center"/>
      <protection locked="0"/>
    </xf>
    <xf numFmtId="0" fontId="59" fillId="18" borderId="15" xfId="0" applyFont="1" applyFill="1" applyBorder="1" applyAlignment="1" applyProtection="1">
      <alignment horizontal="right" vertical="center" indent="2"/>
      <protection locked="0"/>
    </xf>
    <xf numFmtId="0" fontId="59" fillId="18" borderId="13" xfId="0" applyFont="1" applyFill="1" applyBorder="1" applyAlignment="1" applyProtection="1">
      <alignment horizontal="right" vertical="center" indent="2"/>
      <protection locked="0"/>
    </xf>
    <xf numFmtId="0" fontId="92" fillId="19" borderId="13" xfId="0" applyFont="1" applyFill="1" applyBorder="1" applyAlignment="1" applyProtection="1">
      <alignment horizontal="left" vertical="center" wrapText="1" indent="2"/>
      <protection locked="0"/>
    </xf>
    <xf numFmtId="0" fontId="92" fillId="19" borderId="36" xfId="0" applyFont="1" applyFill="1" applyBorder="1" applyAlignment="1" applyProtection="1">
      <alignment horizontal="left" vertical="center" wrapText="1" indent="2"/>
      <protection locked="0"/>
    </xf>
    <xf numFmtId="0" fontId="92" fillId="19" borderId="14" xfId="0" applyFont="1" applyFill="1" applyBorder="1" applyAlignment="1" applyProtection="1">
      <alignment horizontal="left" vertical="center" wrapText="1" indent="2"/>
      <protection locked="0"/>
    </xf>
    <xf numFmtId="167" fontId="56" fillId="18" borderId="15" xfId="1" applyFont="1" applyFill="1" applyBorder="1" applyAlignment="1" applyProtection="1">
      <alignment horizontal="center"/>
      <protection locked="0"/>
    </xf>
    <xf numFmtId="167" fontId="56" fillId="18" borderId="14" xfId="1" applyFont="1" applyFill="1" applyBorder="1" applyAlignment="1" applyProtection="1">
      <alignment horizontal="center"/>
      <protection locked="0"/>
    </xf>
    <xf numFmtId="167" fontId="51" fillId="0" borderId="10" xfId="0" applyNumberFormat="1" applyFont="1" applyBorder="1" applyAlignment="1" applyProtection="1">
      <alignment horizontal="left" shrinkToFit="1"/>
      <protection locked="0"/>
    </xf>
    <xf numFmtId="167" fontId="51" fillId="0" borderId="19" xfId="0" applyNumberFormat="1" applyFont="1" applyBorder="1" applyAlignment="1" applyProtection="1">
      <alignment horizontal="left" shrinkToFit="1"/>
      <protection locked="0"/>
    </xf>
    <xf numFmtId="167" fontId="51" fillId="0" borderId="8" xfId="0" applyNumberFormat="1" applyFont="1" applyBorder="1" applyAlignment="1" applyProtection="1">
      <alignment horizontal="left" shrinkToFit="1"/>
      <protection locked="0"/>
    </xf>
    <xf numFmtId="167" fontId="51" fillId="0" borderId="74" xfId="0" applyNumberFormat="1" applyFont="1" applyBorder="1" applyAlignment="1" applyProtection="1">
      <alignment horizontal="left" shrinkToFit="1"/>
      <protection locked="0"/>
    </xf>
    <xf numFmtId="167" fontId="51" fillId="0" borderId="137" xfId="0" applyNumberFormat="1" applyFont="1" applyBorder="1" applyAlignment="1" applyProtection="1">
      <alignment horizontal="left" shrinkToFit="1"/>
      <protection locked="0"/>
    </xf>
    <xf numFmtId="167" fontId="51" fillId="0" borderId="77" xfId="0" applyNumberFormat="1" applyFont="1" applyBorder="1" applyAlignment="1" applyProtection="1">
      <alignment horizontal="left" shrinkToFit="1"/>
      <protection locked="0"/>
    </xf>
    <xf numFmtId="167" fontId="51" fillId="0" borderId="135" xfId="0" applyNumberFormat="1" applyFont="1" applyBorder="1" applyAlignment="1" applyProtection="1">
      <alignment horizontal="left" shrinkToFit="1"/>
      <protection locked="0"/>
    </xf>
    <xf numFmtId="167" fontId="51" fillId="0" borderId="136" xfId="0" applyNumberFormat="1" applyFont="1" applyBorder="1" applyAlignment="1" applyProtection="1">
      <alignment horizontal="left" shrinkToFit="1"/>
      <protection locked="0"/>
    </xf>
    <xf numFmtId="0" fontId="105" fillId="0" borderId="15" xfId="0" applyFont="1" applyBorder="1" applyAlignment="1" applyProtection="1">
      <alignment horizontal="center"/>
      <protection locked="0"/>
    </xf>
    <xf numFmtId="0" fontId="105" fillId="0" borderId="13" xfId="0" applyFont="1" applyBorder="1" applyAlignment="1" applyProtection="1">
      <alignment horizontal="center"/>
      <protection locked="0"/>
    </xf>
    <xf numFmtId="0" fontId="105" fillId="0" borderId="115" xfId="0" applyFont="1" applyBorder="1" applyAlignment="1" applyProtection="1">
      <alignment horizontal="center"/>
      <protection locked="0"/>
    </xf>
    <xf numFmtId="0" fontId="80" fillId="17" borderId="15" xfId="1" applyNumberFormat="1" applyFont="1" applyFill="1" applyBorder="1" applyAlignment="1" applyProtection="1">
      <alignment horizontal="left" vertical="center"/>
      <protection locked="0"/>
    </xf>
    <xf numFmtId="0" fontId="80" fillId="17" borderId="13" xfId="1" applyNumberFormat="1" applyFont="1" applyFill="1" applyBorder="1" applyAlignment="1" applyProtection="1">
      <alignment horizontal="left" vertical="center"/>
      <protection locked="0"/>
    </xf>
    <xf numFmtId="0" fontId="6" fillId="14" borderId="17" xfId="0" applyFont="1" applyFill="1" applyBorder="1" applyAlignment="1" applyProtection="1">
      <alignment horizontal="center"/>
      <protection locked="0"/>
    </xf>
    <xf numFmtId="167" fontId="8" fillId="0" borderId="15" xfId="1" applyFont="1" applyBorder="1" applyAlignment="1" applyProtection="1">
      <alignment horizontal="center"/>
      <protection locked="0"/>
    </xf>
    <xf numFmtId="167" fontId="8" fillId="0" borderId="13" xfId="1" applyFont="1" applyBorder="1" applyAlignment="1" applyProtection="1">
      <alignment horizontal="center"/>
      <protection locked="0"/>
    </xf>
    <xf numFmtId="167" fontId="8" fillId="0" borderId="14" xfId="1" applyFont="1" applyBorder="1" applyAlignment="1" applyProtection="1">
      <alignment horizontal="center"/>
      <protection locked="0"/>
    </xf>
    <xf numFmtId="0" fontId="34" fillId="0" borderId="133" xfId="0" applyFont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left" vertical="center"/>
    </xf>
    <xf numFmtId="0" fontId="0" fillId="0" borderId="139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34" fillId="0" borderId="130" xfId="0" applyFont="1" applyBorder="1" applyAlignment="1">
      <alignment horizontal="center" vertical="center"/>
    </xf>
    <xf numFmtId="0" fontId="0" fillId="0" borderId="140" xfId="0" applyBorder="1" applyAlignment="1">
      <alignment horizontal="center" vertical="center"/>
    </xf>
    <xf numFmtId="0" fontId="64" fillId="10" borderId="13" xfId="0" applyFont="1" applyFill="1" applyBorder="1" applyAlignment="1">
      <alignment horizontal="center" vertical="center"/>
    </xf>
    <xf numFmtId="0" fontId="0" fillId="0" borderId="132" xfId="0" applyBorder="1" applyAlignment="1">
      <alignment horizontal="left" vertical="center"/>
    </xf>
    <xf numFmtId="0" fontId="0" fillId="0" borderId="138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138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34" fillId="0" borderId="17" xfId="0" applyFont="1" applyBorder="1" applyAlignment="1">
      <alignment horizontal="right" vertical="center"/>
    </xf>
    <xf numFmtId="0" fontId="34" fillId="7" borderId="72" xfId="0" applyFont="1" applyFill="1" applyBorder="1" applyAlignment="1">
      <alignment horizontal="center" vertical="center"/>
    </xf>
    <xf numFmtId="0" fontId="34" fillId="7" borderId="81" xfId="0" applyFont="1" applyFill="1" applyBorder="1" applyAlignment="1">
      <alignment horizontal="center" vertical="center"/>
    </xf>
    <xf numFmtId="0" fontId="64" fillId="10" borderId="38" xfId="0" applyFont="1" applyFill="1" applyBorder="1" applyAlignment="1">
      <alignment horizontal="center" vertical="center"/>
    </xf>
    <xf numFmtId="0" fontId="12" fillId="0" borderId="17" xfId="0" applyFont="1" applyBorder="1" applyProtection="1">
      <protection locked="0"/>
    </xf>
    <xf numFmtId="0" fontId="0" fillId="0" borderId="17" xfId="0" applyBorder="1" applyProtection="1">
      <protection locked="0"/>
    </xf>
    <xf numFmtId="0" fontId="20" fillId="0" borderId="72" xfId="0" applyFont="1" applyBorder="1" applyAlignment="1" applyProtection="1">
      <alignment horizontal="left"/>
      <protection locked="0"/>
    </xf>
    <xf numFmtId="0" fontId="20" fillId="0" borderId="81" xfId="0" applyFont="1" applyBorder="1" applyAlignment="1" applyProtection="1">
      <alignment horizontal="left"/>
      <protection locked="0"/>
    </xf>
    <xf numFmtId="0" fontId="46" fillId="0" borderId="0" xfId="0" applyFont="1" applyAlignment="1">
      <alignment horizontal="left"/>
    </xf>
    <xf numFmtId="0" fontId="0" fillId="0" borderId="0" xfId="0"/>
    <xf numFmtId="49" fontId="0" fillId="8" borderId="0" xfId="0" applyNumberFormat="1" applyFill="1" applyAlignment="1">
      <alignment horizontal="left"/>
    </xf>
    <xf numFmtId="0" fontId="98" fillId="17" borderId="0" xfId="0" applyFont="1" applyFill="1" applyAlignment="1" applyProtection="1">
      <alignment horizontal="center"/>
      <protection locked="0"/>
    </xf>
    <xf numFmtId="0" fontId="51" fillId="18" borderId="10" xfId="0" applyFont="1" applyFill="1" applyBorder="1" applyAlignment="1" applyProtection="1">
      <alignment horizontal="center"/>
      <protection locked="0"/>
    </xf>
    <xf numFmtId="0" fontId="51" fillId="18" borderId="9" xfId="0" applyFont="1" applyFill="1" applyBorder="1" applyAlignment="1" applyProtection="1">
      <alignment horizontal="center"/>
      <protection locked="0"/>
    </xf>
    <xf numFmtId="0" fontId="51" fillId="18" borderId="19" xfId="0" applyFont="1" applyFill="1" applyBorder="1" applyAlignment="1" applyProtection="1">
      <alignment horizont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96" fillId="17" borderId="15" xfId="0" applyFont="1" applyFill="1" applyBorder="1" applyAlignment="1" applyProtection="1">
      <alignment horizontal="center" vertical="center"/>
      <protection locked="0"/>
    </xf>
    <xf numFmtId="0" fontId="97" fillId="17" borderId="13" xfId="0" applyFont="1" applyFill="1" applyBorder="1" applyAlignment="1" applyProtection="1">
      <alignment vertical="center"/>
      <protection locked="0"/>
    </xf>
    <xf numFmtId="0" fontId="97" fillId="17" borderId="14" xfId="0" applyFont="1" applyFill="1" applyBorder="1" applyAlignment="1" applyProtection="1">
      <alignment vertical="center"/>
      <protection locked="0"/>
    </xf>
    <xf numFmtId="0" fontId="26" fillId="6" borderId="15" xfId="0" applyFont="1" applyFill="1" applyBorder="1" applyAlignment="1" applyProtection="1">
      <alignment horizontal="center" vertical="center"/>
      <protection locked="0"/>
    </xf>
    <xf numFmtId="0" fontId="27" fillId="0" borderId="13" xfId="0" applyFont="1" applyBorder="1" applyAlignment="1" applyProtection="1">
      <alignment vertical="center"/>
      <protection locked="0"/>
    </xf>
    <xf numFmtId="0" fontId="27" fillId="0" borderId="14" xfId="0" applyFont="1" applyBorder="1" applyAlignment="1" applyProtection="1">
      <alignment vertical="center"/>
      <protection locked="0"/>
    </xf>
    <xf numFmtId="0" fontId="10" fillId="0" borderId="47" xfId="0" applyFont="1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10" fillId="0" borderId="141" xfId="0" applyFont="1" applyBorder="1" applyAlignment="1" applyProtection="1">
      <alignment wrapText="1"/>
      <protection locked="0"/>
    </xf>
    <xf numFmtId="0" fontId="0" fillId="0" borderId="67" xfId="0" applyBorder="1" applyAlignment="1" applyProtection="1">
      <alignment wrapText="1"/>
      <protection locked="0"/>
    </xf>
    <xf numFmtId="0" fontId="0" fillId="0" borderId="142" xfId="0" applyBorder="1" applyAlignment="1" applyProtection="1">
      <alignment wrapText="1"/>
      <protection locked="0"/>
    </xf>
    <xf numFmtId="0" fontId="10" fillId="0" borderId="82" xfId="0" applyFont="1" applyBorder="1" applyAlignment="1" applyProtection="1">
      <alignment wrapText="1"/>
      <protection locked="0"/>
    </xf>
    <xf numFmtId="0" fontId="0" fillId="0" borderId="26" xfId="0" applyBorder="1" applyAlignment="1" applyProtection="1">
      <alignment wrapText="1"/>
      <protection locked="0"/>
    </xf>
    <xf numFmtId="0" fontId="0" fillId="0" borderId="4" xfId="0" applyBorder="1" applyAlignment="1" applyProtection="1">
      <alignment wrapText="1"/>
      <protection locked="0"/>
    </xf>
    <xf numFmtId="0" fontId="5" fillId="0" borderId="138" xfId="0" applyFont="1" applyBorder="1" applyAlignment="1" applyProtection="1">
      <alignment horizontal="center"/>
      <protection locked="0"/>
    </xf>
    <xf numFmtId="0" fontId="5" fillId="0" borderId="133" xfId="0" applyFont="1" applyBorder="1" applyAlignment="1" applyProtection="1">
      <alignment horizontal="center"/>
      <protection locked="0"/>
    </xf>
    <xf numFmtId="0" fontId="10" fillId="0" borderId="143" xfId="0" applyFont="1" applyBorder="1" applyAlignment="1" applyProtection="1">
      <alignment wrapText="1"/>
      <protection locked="0"/>
    </xf>
    <xf numFmtId="0" fontId="0" fillId="0" borderId="57" xfId="0" applyBorder="1" applyAlignment="1" applyProtection="1">
      <alignment wrapText="1"/>
      <protection locked="0"/>
    </xf>
    <xf numFmtId="0" fontId="0" fillId="0" borderId="144" xfId="0" applyBorder="1" applyAlignment="1" applyProtection="1">
      <alignment wrapText="1"/>
      <protection locked="0"/>
    </xf>
  </cellXfs>
  <cellStyles count="3">
    <cellStyle name="Currency" xfId="1" builtinId="4"/>
    <cellStyle name="Hyperlink" xfId="2" builtinId="8"/>
    <cellStyle name="Normal" xfId="0" builtinId="0"/>
  </cellStyles>
  <dxfs count="147">
    <dxf>
      <font>
        <strike val="0"/>
        <color theme="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nev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E6F53"/>
      <color rgb="FFB1C4C8"/>
      <color rgb="FF08223C"/>
      <color rgb="FF678D9A"/>
      <color rgb="FF0E45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354330</xdr:colOff>
      <xdr:row>18</xdr:row>
      <xdr:rowOff>0</xdr:rowOff>
    </xdr:from>
    <xdr:ext cx="111760" cy="77454760"/>
    <xdr:sp macro="" textlink="">
      <xdr:nvSpPr>
        <xdr:cNvPr id="2" name="Text Box 203">
          <a:extLst>
            <a:ext uri="{FF2B5EF4-FFF2-40B4-BE49-F238E27FC236}">
              <a16:creationId xmlns:a16="http://schemas.microsoft.com/office/drawing/2014/main" id="{463821C8-4DC2-4755-B17A-103BA5D9E8F8}"/>
            </a:ext>
          </a:extLst>
        </xdr:cNvPr>
        <xdr:cNvSpPr txBox="1">
          <a:spLocks noChangeArrowheads="1"/>
        </xdr:cNvSpPr>
      </xdr:nvSpPr>
      <xdr:spPr bwMode="auto">
        <a:xfrm>
          <a:off x="4278630" y="3017520"/>
          <a:ext cx="111760" cy="77454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350520</xdr:colOff>
      <xdr:row>18</xdr:row>
      <xdr:rowOff>0</xdr:rowOff>
    </xdr:from>
    <xdr:ext cx="120015" cy="77454760"/>
    <xdr:sp macro="" textlink="">
      <xdr:nvSpPr>
        <xdr:cNvPr id="3" name="Text Box 1300">
          <a:extLst>
            <a:ext uri="{FF2B5EF4-FFF2-40B4-BE49-F238E27FC236}">
              <a16:creationId xmlns:a16="http://schemas.microsoft.com/office/drawing/2014/main" id="{08DAA8D8-2BDB-497B-B53C-9C3582200A98}"/>
            </a:ext>
          </a:extLst>
        </xdr:cNvPr>
        <xdr:cNvSpPr txBox="1">
          <a:spLocks noChangeArrowheads="1"/>
        </xdr:cNvSpPr>
      </xdr:nvSpPr>
      <xdr:spPr bwMode="auto">
        <a:xfrm>
          <a:off x="6629400" y="3017520"/>
          <a:ext cx="120015" cy="77454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354330</xdr:colOff>
      <xdr:row>18</xdr:row>
      <xdr:rowOff>0</xdr:rowOff>
    </xdr:from>
    <xdr:ext cx="111760" cy="77454760"/>
    <xdr:sp macro="" textlink="">
      <xdr:nvSpPr>
        <xdr:cNvPr id="4" name="Text Box 203">
          <a:extLst>
            <a:ext uri="{FF2B5EF4-FFF2-40B4-BE49-F238E27FC236}">
              <a16:creationId xmlns:a16="http://schemas.microsoft.com/office/drawing/2014/main" id="{6491E60A-8997-4F97-A5E9-3AFBF21DFF08}"/>
            </a:ext>
          </a:extLst>
        </xdr:cNvPr>
        <xdr:cNvSpPr txBox="1">
          <a:spLocks noChangeArrowheads="1"/>
        </xdr:cNvSpPr>
      </xdr:nvSpPr>
      <xdr:spPr bwMode="auto">
        <a:xfrm>
          <a:off x="4278630" y="3017520"/>
          <a:ext cx="111760" cy="77454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350520</xdr:colOff>
      <xdr:row>18</xdr:row>
      <xdr:rowOff>0</xdr:rowOff>
    </xdr:from>
    <xdr:ext cx="120015" cy="77454760"/>
    <xdr:sp macro="" textlink="">
      <xdr:nvSpPr>
        <xdr:cNvPr id="5" name="Text Box 1300">
          <a:extLst>
            <a:ext uri="{FF2B5EF4-FFF2-40B4-BE49-F238E27FC236}">
              <a16:creationId xmlns:a16="http://schemas.microsoft.com/office/drawing/2014/main" id="{4088DAA4-DE49-4446-A9BE-33135CAB4B6C}"/>
            </a:ext>
          </a:extLst>
        </xdr:cNvPr>
        <xdr:cNvSpPr txBox="1">
          <a:spLocks noChangeArrowheads="1"/>
        </xdr:cNvSpPr>
      </xdr:nvSpPr>
      <xdr:spPr bwMode="auto">
        <a:xfrm>
          <a:off x="6629400" y="3017520"/>
          <a:ext cx="120015" cy="77454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142874</xdr:colOff>
      <xdr:row>0</xdr:row>
      <xdr:rowOff>0</xdr:rowOff>
    </xdr:from>
    <xdr:ext cx="1688161" cy="819785"/>
    <xdr:pic>
      <xdr:nvPicPr>
        <xdr:cNvPr id="6" name="Picture 5">
          <a:extLst>
            <a:ext uri="{FF2B5EF4-FFF2-40B4-BE49-F238E27FC236}">
              <a16:creationId xmlns:a16="http://schemas.microsoft.com/office/drawing/2014/main" id="{A601C249-F16F-4F5C-9BF5-0B20F5AD9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0"/>
          <a:ext cx="1688161" cy="81978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83820</xdr:rowOff>
    </xdr:from>
    <xdr:to>
      <xdr:col>4</xdr:col>
      <xdr:colOff>260985</xdr:colOff>
      <xdr:row>11</xdr:row>
      <xdr:rowOff>165707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71B200-9E23-4DCD-A3D7-23963FA61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820"/>
          <a:ext cx="4871085" cy="19259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47625</xdr:rowOff>
    </xdr:from>
    <xdr:to>
      <xdr:col>3</xdr:col>
      <xdr:colOff>104775</xdr:colOff>
      <xdr:row>534</xdr:row>
      <xdr:rowOff>68580</xdr:rowOff>
    </xdr:to>
    <xdr:sp macro="" textlink="">
      <xdr:nvSpPr>
        <xdr:cNvPr id="2" name="Text Box 20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585210" y="1514475"/>
          <a:ext cx="104775" cy="82560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104775</xdr:colOff>
      <xdr:row>536</xdr:row>
      <xdr:rowOff>30480</xdr:rowOff>
    </xdr:to>
    <xdr:sp macro="" textlink="">
      <xdr:nvSpPr>
        <xdr:cNvPr id="3" name="Text Box 130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7940040" y="1836420"/>
          <a:ext cx="104775" cy="82566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7</xdr:row>
      <xdr:rowOff>57150</xdr:rowOff>
    </xdr:from>
    <xdr:to>
      <xdr:col>3</xdr:col>
      <xdr:colOff>104775</xdr:colOff>
      <xdr:row>535</xdr:row>
      <xdr:rowOff>78105</xdr:rowOff>
    </xdr:to>
    <xdr:sp macro="" textlink="">
      <xdr:nvSpPr>
        <xdr:cNvPr id="4" name="Text Box 20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585210" y="1706880"/>
          <a:ext cx="104775" cy="82560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104775</xdr:colOff>
      <xdr:row>536</xdr:row>
      <xdr:rowOff>30480</xdr:rowOff>
    </xdr:to>
    <xdr:sp macro="" textlink="">
      <xdr:nvSpPr>
        <xdr:cNvPr id="5" name="Text Box 130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7940040" y="1836420"/>
          <a:ext cx="104775" cy="82566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AU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2941320</xdr:colOff>
      <xdr:row>0</xdr:row>
      <xdr:rowOff>525780</xdr:rowOff>
    </xdr:to>
    <xdr:pic>
      <xdr:nvPicPr>
        <xdr:cNvPr id="72085" name="Picture 1928" descr="harbusol_colour">
          <a:extLst>
            <a:ext uri="{FF2B5EF4-FFF2-40B4-BE49-F238E27FC236}">
              <a16:creationId xmlns:a16="http://schemas.microsoft.com/office/drawing/2014/main" id="{00000000-0008-0000-0700-0000951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2941320</xdr:colOff>
      <xdr:row>0</xdr:row>
      <xdr:rowOff>521970</xdr:rowOff>
    </xdr:to>
    <xdr:pic>
      <xdr:nvPicPr>
        <xdr:cNvPr id="89489" name="Picture 1928" descr="harbusol_colour">
          <a:extLst>
            <a:ext uri="{FF2B5EF4-FFF2-40B4-BE49-F238E27FC236}">
              <a16:creationId xmlns:a16="http://schemas.microsoft.com/office/drawing/2014/main" id="{00000000-0008-0000-0800-00009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2941320</xdr:colOff>
      <xdr:row>0</xdr:row>
      <xdr:rowOff>0</xdr:rowOff>
    </xdr:to>
    <xdr:pic>
      <xdr:nvPicPr>
        <xdr:cNvPr id="69100" name="Picture 1928" descr="harbusol_colour">
          <a:extLst>
            <a:ext uri="{FF2B5EF4-FFF2-40B4-BE49-F238E27FC236}">
              <a16:creationId xmlns:a16="http://schemas.microsoft.com/office/drawing/2014/main" id="{00000000-0008-0000-0900-0000EC0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1422400</xdr:colOff>
      <xdr:row>0</xdr:row>
      <xdr:rowOff>694869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398ADF4-A34B-4A76-8A95-B56992DE4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0"/>
          <a:ext cx="1422400" cy="694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83820</xdr:colOff>
      <xdr:row>42</xdr:row>
      <xdr:rowOff>114300</xdr:rowOff>
    </xdr:from>
    <xdr:to>
      <xdr:col>7</xdr:col>
      <xdr:colOff>762000</xdr:colOff>
      <xdr:row>42</xdr:row>
      <xdr:rowOff>114300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664E324-675F-49CC-81CE-F60277337FA5}"/>
            </a:ext>
          </a:extLst>
        </xdr:cNvPr>
        <xdr:cNvCxnSpPr/>
      </xdr:nvCxnSpPr>
      <xdr:spPr bwMode="auto">
        <a:xfrm flipH="1">
          <a:off x="6728460" y="7726680"/>
          <a:ext cx="678180" cy="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 editAs="oneCell">
    <xdr:from>
      <xdr:col>0</xdr:col>
      <xdr:colOff>225426</xdr:colOff>
      <xdr:row>0</xdr:row>
      <xdr:rowOff>22224</xdr:rowOff>
    </xdr:from>
    <xdr:to>
      <xdr:col>1</xdr:col>
      <xdr:colOff>2051050</xdr:colOff>
      <xdr:row>7</xdr:row>
      <xdr:rowOff>82549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87801DD-0CE9-4A28-A5B5-70280F94DC8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426" y="22224"/>
          <a:ext cx="2295524" cy="12160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206375</xdr:colOff>
      <xdr:row>0</xdr:row>
      <xdr:rowOff>130174</xdr:rowOff>
    </xdr:from>
    <xdr:to>
      <xdr:col>1</xdr:col>
      <xdr:colOff>1673366</xdr:colOff>
      <xdr:row>6</xdr:row>
      <xdr:rowOff>111124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0AB832-BBA4-4459-8ACE-19D414678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375" y="130174"/>
          <a:ext cx="1974991" cy="9683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57150</xdr:rowOff>
    </xdr:from>
    <xdr:to>
      <xdr:col>1</xdr:col>
      <xdr:colOff>1317596</xdr:colOff>
      <xdr:row>5</xdr:row>
      <xdr:rowOff>168275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64B44E-A720-4856-8532-470C86103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57150"/>
          <a:ext cx="2041497" cy="10033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76200</xdr:rowOff>
    </xdr:from>
    <xdr:to>
      <xdr:col>1</xdr:col>
      <xdr:colOff>1501332</xdr:colOff>
      <xdr:row>6</xdr:row>
      <xdr:rowOff>111125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8A5767-725B-4F4C-94CA-A834AE987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76200"/>
          <a:ext cx="2225232" cy="11017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319481</xdr:colOff>
      <xdr:row>8</xdr:row>
      <xdr:rowOff>50800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84B2D1C-0123-A74A-BC4D-3F69C87D3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59381" cy="1473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08F50E-C0AC-42C3-8A6C-6005A3E47CF4}" name="Table1" displayName="Table1" ref="A13:I21" totalsRowShown="0" headerRowDxfId="66" dataDxfId="64" headerRowBorderDxfId="65" tableBorderDxfId="63" totalsRowBorderDxfId="62">
  <autoFilter ref="A13:I21" xr:uid="{1E0EB1A3-06AF-4554-B9DC-BBBAD6535331}"/>
  <tableColumns count="9">
    <tableColumn id="1" xr3:uid="{37A97477-1EE1-46F5-B251-9E51F893C9E0}" name="STATUS" dataDxfId="61"/>
    <tableColumn id="2" xr3:uid="{AD9D5799-B9E2-46AB-8EC0-AA1A62E5B1D3}" name="TRADE" dataDxfId="60"/>
    <tableColumn id="9" xr3:uid="{2139412F-5309-4136-AD2B-C13A2A119777}" name="TASK" dataDxfId="59"/>
    <tableColumn id="3" xr3:uid="{BCC9D731-81DE-4613-BD54-49BB8C9BEF7B}" name="COMPANY" dataDxfId="58"/>
    <tableColumn id="4" xr3:uid="{8961B370-F93B-44AE-BA62-910DC8FE9772}" name="CONTACT DETAILS" dataDxfId="57"/>
    <tableColumn id="5" xr3:uid="{BFEEE427-23E8-40A6-9CBA-E29BCC1AE51C}" name="DATE QR SENT" dataDxfId="56"/>
    <tableColumn id="6" xr3:uid="{0C15F698-CD71-4E37-9D8E-DA18832B71F2}" name="DATE Q REC." dataDxfId="55"/>
    <tableColumn id="7" xr3:uid="{1A14BB65-87FC-42A5-9912-49A58EBCB899}" name="$ EX GST QUOTE" dataDxfId="54"/>
    <tableColumn id="8" xr3:uid="{4C581203-6E31-4A19-8798-48E1A07916EE}" name="NOTES AND RECORD OF INTERACTIONS WITH SUB CONTRACTOR" dataDxfId="5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stika@aglosystems.com.a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core4service.com.au/" TargetMode="External"/><Relationship Id="rId1" Type="http://schemas.openxmlformats.org/officeDocument/2006/relationships/hyperlink" Target="mailto:WORKSAU@CORE4SERVICE.COM" TargetMode="External"/><Relationship Id="rId4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core4service.com.au/" TargetMode="External"/><Relationship Id="rId1" Type="http://schemas.openxmlformats.org/officeDocument/2006/relationships/hyperlink" Target="mailto:WORKSAU@CORE4SERVICE.COM" TargetMode="External"/><Relationship Id="rId4" Type="http://schemas.openxmlformats.org/officeDocument/2006/relationships/drawing" Target="../drawings/drawing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http://www.core4service.com.au/" TargetMode="External"/><Relationship Id="rId1" Type="http://schemas.openxmlformats.org/officeDocument/2006/relationships/hyperlink" Target="mailto:WORKSAU@CORE4SERVICE.COM" TargetMode="External"/><Relationship Id="rId4" Type="http://schemas.openxmlformats.org/officeDocument/2006/relationships/drawing" Target="../drawings/drawing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www.core4service.com.au/" TargetMode="External"/><Relationship Id="rId1" Type="http://schemas.openxmlformats.org/officeDocument/2006/relationships/hyperlink" Target="mailto:WORKSAU@CORE4SERVICE.COM" TargetMode="External"/><Relationship Id="rId4" Type="http://schemas.openxmlformats.org/officeDocument/2006/relationships/drawing" Target="../drawings/drawing1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www.core4service.com.au/" TargetMode="External"/><Relationship Id="rId1" Type="http://schemas.openxmlformats.org/officeDocument/2006/relationships/hyperlink" Target="mailto:WORKSAU@CORE4SERVICE.COM" TargetMode="External"/><Relationship Id="rId4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opLeftCell="A2" workbookViewId="0">
      <selection activeCell="B15" sqref="B15"/>
    </sheetView>
  </sheetViews>
  <sheetFormatPr defaultColWidth="9.140625" defaultRowHeight="12.75"/>
  <cols>
    <col min="1" max="1" width="33" style="18" customWidth="1"/>
    <col min="2" max="2" width="57.140625" style="18" customWidth="1"/>
    <col min="3" max="16384" width="9.140625" style="18"/>
  </cols>
  <sheetData>
    <row r="1" spans="1:7" ht="24.75" customHeight="1">
      <c r="A1" s="159" t="s">
        <v>212</v>
      </c>
      <c r="B1" s="501"/>
    </row>
    <row r="2" spans="1:7" ht="24.75" customHeight="1">
      <c r="B2" s="501"/>
    </row>
    <row r="3" spans="1:7" ht="24.75" customHeight="1">
      <c r="A3" s="18" t="s">
        <v>201</v>
      </c>
      <c r="B3" s="707" t="s">
        <v>440</v>
      </c>
    </row>
    <row r="4" spans="1:7" ht="24.75" customHeight="1">
      <c r="A4" s="18" t="s">
        <v>222</v>
      </c>
      <c r="B4" s="707" t="s">
        <v>441</v>
      </c>
      <c r="E4" s="827" t="s">
        <v>373</v>
      </c>
      <c r="F4" s="827"/>
      <c r="G4" s="827"/>
    </row>
    <row r="5" spans="1:7" ht="24.75" customHeight="1">
      <c r="A5" s="18" t="s">
        <v>204</v>
      </c>
      <c r="B5" s="501"/>
    </row>
    <row r="6" spans="1:7" ht="24.75" customHeight="1">
      <c r="A6" s="18" t="s">
        <v>205</v>
      </c>
      <c r="B6" s="501"/>
    </row>
    <row r="7" spans="1:7" ht="24.75" customHeight="1">
      <c r="B7" s="501"/>
    </row>
    <row r="8" spans="1:7" ht="24.75" customHeight="1">
      <c r="A8" s="85" t="s">
        <v>207</v>
      </c>
      <c r="B8" s="501"/>
    </row>
    <row r="9" spans="1:7" ht="24.75" customHeight="1">
      <c r="A9" s="18" t="s">
        <v>203</v>
      </c>
      <c r="B9" s="707" t="s">
        <v>442</v>
      </c>
    </row>
    <row r="10" spans="1:7" ht="24.75" customHeight="1">
      <c r="A10" s="18" t="s">
        <v>208</v>
      </c>
      <c r="B10" s="501"/>
    </row>
    <row r="11" spans="1:7" ht="24.75" customHeight="1">
      <c r="A11" s="18" t="s">
        <v>206</v>
      </c>
      <c r="B11" s="501"/>
    </row>
    <row r="12" spans="1:7" ht="24.75" customHeight="1">
      <c r="A12" s="18" t="s">
        <v>209</v>
      </c>
      <c r="B12" s="501"/>
    </row>
    <row r="13" spans="1:7" ht="24.75" customHeight="1">
      <c r="A13" s="18" t="s">
        <v>210</v>
      </c>
      <c r="B13" s="501"/>
    </row>
    <row r="14" spans="1:7" ht="24.75" customHeight="1">
      <c r="A14" s="18" t="s">
        <v>225</v>
      </c>
      <c r="B14" s="707" t="s">
        <v>443</v>
      </c>
    </row>
    <row r="15" spans="1:7" ht="24.75" customHeight="1">
      <c r="A15" s="18" t="s">
        <v>226</v>
      </c>
      <c r="B15" s="707" t="s">
        <v>444</v>
      </c>
    </row>
    <row r="16" spans="1:7" ht="24.75" customHeight="1">
      <c r="B16" s="501"/>
    </row>
    <row r="17" spans="1:2" ht="30.75" customHeight="1">
      <c r="A17" s="86" t="s">
        <v>214</v>
      </c>
      <c r="B17" s="501"/>
    </row>
    <row r="18" spans="1:2" ht="24.75" customHeight="1">
      <c r="A18" s="18" t="s">
        <v>213</v>
      </c>
      <c r="B18" s="707"/>
    </row>
    <row r="19" spans="1:2" ht="24.75" customHeight="1">
      <c r="A19" s="18" t="s">
        <v>206</v>
      </c>
      <c r="B19" s="501"/>
    </row>
    <row r="20" spans="1:2" ht="24.75" customHeight="1">
      <c r="A20" s="18" t="s">
        <v>209</v>
      </c>
      <c r="B20" s="501"/>
    </row>
    <row r="21" spans="1:2" ht="24.75" customHeight="1">
      <c r="A21" s="18" t="s">
        <v>210</v>
      </c>
      <c r="B21" s="501"/>
    </row>
    <row r="22" spans="1:2" ht="24.75" customHeight="1">
      <c r="A22" s="18" t="s">
        <v>211</v>
      </c>
      <c r="B22" s="501"/>
    </row>
  </sheetData>
  <mergeCells count="1">
    <mergeCell ref="E4:G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F793-9B88-41EC-8A9A-1AE69DCB6C70}">
  <sheetPr>
    <pageSetUpPr fitToPage="1"/>
  </sheetPr>
  <dimension ref="A1:Z219"/>
  <sheetViews>
    <sheetView topLeftCell="C76" zoomScaleNormal="100" workbookViewId="0">
      <selection activeCell="M92" sqref="M92"/>
    </sheetView>
  </sheetViews>
  <sheetFormatPr defaultColWidth="11.42578125" defaultRowHeight="12.75"/>
  <cols>
    <col min="1" max="1" width="6.28515625" style="18" customWidth="1"/>
    <col min="2" max="2" width="27.140625" style="243" customWidth="1"/>
    <col min="3" max="3" width="16.140625" style="243" customWidth="1"/>
    <col min="4" max="4" width="11.42578125" style="243" hidden="1" customWidth="1"/>
    <col min="5" max="5" width="9.5703125" style="243" hidden="1" customWidth="1"/>
    <col min="6" max="6" width="18" style="73" hidden="1" customWidth="1"/>
    <col min="7" max="7" width="8.42578125" style="73" hidden="1" customWidth="1"/>
    <col min="8" max="8" width="15.42578125" style="73" customWidth="1"/>
    <col min="9" max="9" width="6.28515625" style="247" customWidth="1"/>
    <col min="10" max="10" width="17.5703125" style="84" customWidth="1"/>
    <col min="11" max="11" width="18.7109375" style="84" customWidth="1"/>
    <col min="12" max="12" width="14.42578125" style="84" customWidth="1"/>
    <col min="13" max="13" width="28.140625" style="84" bestFit="1" customWidth="1"/>
    <col min="14" max="14" width="15.7109375" style="84" customWidth="1"/>
    <col min="15" max="15" width="13.7109375" style="84" bestFit="1" customWidth="1"/>
    <col min="16" max="18" width="12.28515625" style="84" hidden="1" customWidth="1"/>
    <col min="19" max="19" width="14.42578125" style="84" hidden="1" customWidth="1"/>
    <col min="20" max="20" width="14.42578125" style="84" customWidth="1"/>
    <col min="21" max="21" width="17.42578125" style="84" customWidth="1"/>
    <col min="22" max="22" width="20.42578125" style="84" customWidth="1"/>
    <col min="23" max="23" width="32.7109375" style="18" customWidth="1"/>
    <col min="24" max="16384" width="11.42578125" style="18"/>
  </cols>
  <sheetData>
    <row r="1" spans="1:25" ht="69" customHeight="1" thickBot="1">
      <c r="A1" s="374"/>
      <c r="B1" s="375"/>
      <c r="C1" s="374" t="s">
        <v>245</v>
      </c>
      <c r="D1" s="375"/>
      <c r="E1" s="375"/>
      <c r="F1" s="15"/>
      <c r="G1" s="15"/>
      <c r="H1" s="15"/>
      <c r="I1" s="37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7"/>
      <c r="Y1" s="19"/>
    </row>
    <row r="2" spans="1:25" ht="22.5" customHeight="1" thickBot="1">
      <c r="A2" s="20"/>
      <c r="B2" s="377" t="s">
        <v>385</v>
      </c>
      <c r="C2" s="852"/>
      <c r="D2" s="853"/>
      <c r="E2" s="853"/>
      <c r="F2" s="853"/>
      <c r="G2" s="853"/>
      <c r="H2" s="853"/>
      <c r="I2" s="853"/>
      <c r="J2" s="853"/>
      <c r="K2" s="781"/>
      <c r="L2" s="717"/>
      <c r="M2" s="717"/>
      <c r="N2" s="717"/>
      <c r="O2" s="717"/>
      <c r="P2" s="717"/>
      <c r="Q2" s="717"/>
      <c r="R2" s="717"/>
      <c r="S2" s="717"/>
      <c r="T2" s="717"/>
      <c r="U2" s="717"/>
      <c r="V2" s="717"/>
      <c r="W2" s="718"/>
    </row>
    <row r="3" spans="1:25" ht="21.75" customHeight="1" thickBot="1">
      <c r="A3" s="834" t="s">
        <v>249</v>
      </c>
      <c r="B3" s="835"/>
      <c r="C3" s="835"/>
      <c r="D3" s="835"/>
      <c r="E3" s="835"/>
      <c r="F3" s="835"/>
      <c r="G3" s="835"/>
      <c r="H3" s="835"/>
      <c r="I3" s="835"/>
      <c r="J3" s="835"/>
      <c r="K3" s="719"/>
      <c r="L3" s="836" t="s">
        <v>248</v>
      </c>
      <c r="M3" s="836"/>
      <c r="N3" s="836"/>
      <c r="O3" s="836"/>
      <c r="P3" s="836"/>
      <c r="Q3" s="836"/>
      <c r="R3" s="836"/>
      <c r="S3" s="836"/>
      <c r="T3" s="837"/>
      <c r="U3" s="837"/>
      <c r="V3" s="837"/>
      <c r="W3" s="838"/>
    </row>
    <row r="4" spans="1:25" ht="22.5" customHeight="1" thickTop="1" thickBot="1">
      <c r="A4" s="506"/>
      <c r="B4" s="507"/>
      <c r="C4" s="507"/>
      <c r="D4" s="507"/>
      <c r="E4" s="507"/>
      <c r="F4" s="507"/>
      <c r="G4" s="507"/>
      <c r="H4" s="378"/>
      <c r="I4" s="378"/>
      <c r="J4" s="500"/>
      <c r="K4" s="597"/>
      <c r="L4" s="598"/>
      <c r="M4" s="21"/>
      <c r="N4" s="21"/>
      <c r="O4" s="21"/>
      <c r="P4" s="21"/>
      <c r="Q4" s="21"/>
      <c r="R4" s="21"/>
      <c r="S4" s="369"/>
      <c r="T4" s="379"/>
      <c r="U4" s="380" t="s">
        <v>241</v>
      </c>
      <c r="V4" s="580">
        <f>(V6-V9)/V6</f>
        <v>-5.5176917188587336</v>
      </c>
      <c r="W4" s="22"/>
    </row>
    <row r="5" spans="1:25" ht="22.5" customHeight="1" thickBot="1">
      <c r="A5" s="505"/>
      <c r="B5" s="196"/>
      <c r="C5" s="316"/>
      <c r="D5" s="316"/>
      <c r="E5" s="316"/>
      <c r="F5" s="503"/>
      <c r="G5" s="502"/>
      <c r="H5" s="498" t="s">
        <v>259</v>
      </c>
      <c r="I5" s="508"/>
      <c r="J5" s="721">
        <f>J6+J7</f>
        <v>0</v>
      </c>
      <c r="K5" s="600"/>
      <c r="L5" s="23"/>
      <c r="M5" s="24"/>
      <c r="N5" s="24"/>
      <c r="O5" s="24"/>
      <c r="P5" s="24"/>
      <c r="Q5" s="24"/>
      <c r="R5" s="24"/>
      <c r="S5" s="370"/>
      <c r="T5" s="641"/>
      <c r="U5" s="383" t="s">
        <v>240</v>
      </c>
      <c r="V5" s="384">
        <f>V6-V9</f>
        <v>-79289.23</v>
      </c>
      <c r="W5" s="22"/>
      <c r="X5" s="25"/>
    </row>
    <row r="6" spans="1:25" ht="22.5" customHeight="1" thickTop="1" thickBot="1">
      <c r="A6" s="505"/>
      <c r="B6" s="81"/>
      <c r="C6" s="316"/>
      <c r="D6" s="316"/>
      <c r="E6" s="316"/>
      <c r="F6" s="503"/>
      <c r="G6" s="502"/>
      <c r="H6" s="499" t="s">
        <v>199</v>
      </c>
      <c r="I6" s="509">
        <v>0.1</v>
      </c>
      <c r="J6" s="385">
        <f>J7*I6</f>
        <v>0</v>
      </c>
      <c r="K6" s="601"/>
      <c r="L6" s="23"/>
      <c r="M6" s="24"/>
      <c r="N6" s="24"/>
      <c r="O6" s="24"/>
      <c r="P6" s="24"/>
      <c r="Q6" s="24"/>
      <c r="R6" s="24"/>
      <c r="S6" s="371"/>
      <c r="T6" s="641"/>
      <c r="U6" s="383" t="s">
        <v>242</v>
      </c>
      <c r="V6" s="384">
        <f>V8+V7</f>
        <v>14369.999999999998</v>
      </c>
      <c r="W6" s="22"/>
      <c r="X6" s="26"/>
    </row>
    <row r="7" spans="1:25" ht="22.5" customHeight="1" thickBot="1">
      <c r="A7" s="505"/>
      <c r="B7" s="81"/>
      <c r="C7" s="316"/>
      <c r="D7" s="316"/>
      <c r="E7" s="316"/>
      <c r="F7" s="503"/>
      <c r="G7" s="502"/>
      <c r="H7" s="499" t="s">
        <v>260</v>
      </c>
      <c r="I7" s="509"/>
      <c r="J7" s="720">
        <f>SUM(J8:J11)</f>
        <v>0</v>
      </c>
      <c r="K7" s="602"/>
      <c r="L7" s="23"/>
      <c r="M7" s="24"/>
      <c r="N7" s="24"/>
      <c r="O7" s="24"/>
      <c r="P7" s="24"/>
      <c r="Q7" s="24"/>
      <c r="R7" s="24"/>
      <c r="S7" s="371"/>
      <c r="T7" s="641"/>
      <c r="U7" s="383" t="s">
        <v>244</v>
      </c>
      <c r="V7" s="384">
        <f>'VO Summary'!F42</f>
        <v>14369.999999999998</v>
      </c>
      <c r="W7" s="22"/>
      <c r="X7" s="26"/>
    </row>
    <row r="8" spans="1:25" ht="22.5" customHeight="1" thickBot="1">
      <c r="A8" s="505"/>
      <c r="B8" s="231"/>
      <c r="C8" s="316"/>
      <c r="D8" s="316"/>
      <c r="E8" s="316"/>
      <c r="F8" s="504"/>
      <c r="G8" s="502"/>
      <c r="H8" s="499" t="s">
        <v>339</v>
      </c>
      <c r="I8" s="510">
        <v>0</v>
      </c>
      <c r="J8" s="520">
        <f>SUM(J11,J9)*I8</f>
        <v>0</v>
      </c>
      <c r="K8" s="602"/>
      <c r="L8" s="27"/>
      <c r="M8" s="28"/>
      <c r="N8" s="28"/>
      <c r="O8" s="28"/>
      <c r="P8" s="28"/>
      <c r="Q8" s="28"/>
      <c r="R8" s="28"/>
      <c r="S8" s="372"/>
      <c r="T8" s="642"/>
      <c r="U8" s="383" t="s">
        <v>238</v>
      </c>
      <c r="V8" s="386">
        <f>J5/1.1</f>
        <v>0</v>
      </c>
      <c r="W8" s="29"/>
    </row>
    <row r="9" spans="1:25" ht="22.5" customHeight="1" thickBot="1">
      <c r="A9" s="514"/>
      <c r="B9" s="387"/>
      <c r="C9" s="387"/>
      <c r="D9" s="387"/>
      <c r="E9" s="387"/>
      <c r="F9" s="515"/>
      <c r="G9" s="516"/>
      <c r="H9" s="511" t="s">
        <v>306</v>
      </c>
      <c r="I9" s="512">
        <v>0.25</v>
      </c>
      <c r="J9" s="513">
        <f>J11*I9</f>
        <v>0</v>
      </c>
      <c r="K9" s="599"/>
      <c r="L9" s="27"/>
      <c r="M9" s="638" t="s">
        <v>327</v>
      </c>
      <c r="N9" s="639">
        <f>N18+N24+N30+N50+N56+N62+N68+N74+N86+N92+N98+N104+N110+N116+N122+N128+N134+N140+N146+N158</f>
        <v>251359.22999999998</v>
      </c>
      <c r="O9" s="28"/>
      <c r="P9" s="28"/>
      <c r="Q9" s="32"/>
      <c r="R9" s="32"/>
      <c r="S9" s="373"/>
      <c r="T9" s="643"/>
      <c r="U9" s="388" t="s">
        <v>237</v>
      </c>
      <c r="V9" s="389">
        <f>SUM(U12:U170)</f>
        <v>93659.23</v>
      </c>
      <c r="W9" s="33"/>
      <c r="X9" s="26"/>
    </row>
    <row r="10" spans="1:25" ht="16.5" thickBot="1">
      <c r="A10" s="849" t="s">
        <v>390</v>
      </c>
      <c r="B10" s="850"/>
      <c r="C10" s="850"/>
      <c r="D10" s="850"/>
      <c r="E10" s="850"/>
      <c r="F10" s="850"/>
      <c r="G10" s="850"/>
      <c r="H10" s="850"/>
      <c r="I10" s="850"/>
      <c r="J10" s="851"/>
      <c r="K10" s="732" t="s">
        <v>326</v>
      </c>
      <c r="L10" s="828" t="s">
        <v>182</v>
      </c>
      <c r="M10" s="829"/>
      <c r="N10" s="830"/>
      <c r="O10" s="831" t="s">
        <v>247</v>
      </c>
      <c r="P10" s="832"/>
      <c r="Q10" s="832"/>
      <c r="R10" s="832"/>
      <c r="S10" s="832"/>
      <c r="T10" s="832"/>
      <c r="U10" s="832"/>
      <c r="V10" s="832"/>
      <c r="W10" s="833"/>
    </row>
    <row r="11" spans="1:25" ht="26.25" customHeight="1" thickBot="1">
      <c r="A11" s="724" t="s">
        <v>112</v>
      </c>
      <c r="B11" s="725" t="s">
        <v>118</v>
      </c>
      <c r="C11" s="726" t="s">
        <v>119</v>
      </c>
      <c r="D11" s="726" t="s">
        <v>185</v>
      </c>
      <c r="E11" s="726" t="s">
        <v>262</v>
      </c>
      <c r="F11" s="726" t="s">
        <v>210</v>
      </c>
      <c r="G11" s="727" t="s">
        <v>246</v>
      </c>
      <c r="H11" s="839" t="s">
        <v>200</v>
      </c>
      <c r="I11" s="840"/>
      <c r="J11" s="728">
        <f>SUM(J12:J158)</f>
        <v>0</v>
      </c>
      <c r="K11" s="733">
        <f>SUM(K12:K158)</f>
        <v>0</v>
      </c>
      <c r="L11" s="34" t="s">
        <v>148</v>
      </c>
      <c r="M11" s="35" t="s">
        <v>119</v>
      </c>
      <c r="N11" s="34" t="s">
        <v>181</v>
      </c>
      <c r="O11" s="729" t="s">
        <v>243</v>
      </c>
      <c r="P11" s="729" t="s">
        <v>186</v>
      </c>
      <c r="Q11" s="729" t="s">
        <v>187</v>
      </c>
      <c r="R11" s="729" t="s">
        <v>305</v>
      </c>
      <c r="S11" s="730" t="s">
        <v>239</v>
      </c>
      <c r="T11" s="730" t="s">
        <v>149</v>
      </c>
      <c r="U11" s="730" t="s">
        <v>150</v>
      </c>
      <c r="V11" s="730" t="s">
        <v>184</v>
      </c>
      <c r="W11" s="731" t="s">
        <v>120</v>
      </c>
    </row>
    <row r="12" spans="1:25">
      <c r="A12" s="390">
        <v>1</v>
      </c>
      <c r="B12" s="391" t="s">
        <v>104</v>
      </c>
      <c r="C12" s="381"/>
      <c r="D12" s="381"/>
      <c r="E12" s="381"/>
      <c r="F12" s="382"/>
      <c r="G12" s="392"/>
      <c r="H12" s="847"/>
      <c r="I12" s="848"/>
      <c r="J12" s="780">
        <f>MIN(H12:I18)</f>
        <v>0</v>
      </c>
      <c r="K12" s="722">
        <f>J12+(J12*I9)</f>
        <v>0</v>
      </c>
      <c r="L12" s="36"/>
      <c r="M12" s="37"/>
      <c r="N12" s="38"/>
      <c r="O12" s="39"/>
      <c r="P12" s="39"/>
      <c r="Q12" s="40"/>
      <c r="R12" s="40"/>
      <c r="S12" s="41"/>
      <c r="T12" s="41"/>
      <c r="U12" s="41"/>
      <c r="V12" s="41"/>
      <c r="W12" s="42"/>
    </row>
    <row r="13" spans="1:25">
      <c r="A13" s="394"/>
      <c r="B13" s="395"/>
      <c r="C13" s="396"/>
      <c r="D13" s="396"/>
      <c r="E13" s="396"/>
      <c r="F13" s="397"/>
      <c r="G13" s="398"/>
      <c r="H13" s="841"/>
      <c r="I13" s="842"/>
      <c r="J13" s="399"/>
      <c r="K13" s="399"/>
      <c r="L13" s="43"/>
      <c r="M13" s="44"/>
      <c r="N13" s="45"/>
      <c r="O13" s="46"/>
      <c r="P13" s="46"/>
      <c r="Q13" s="47"/>
      <c r="R13" s="47"/>
      <c r="S13" s="48"/>
      <c r="T13" s="48"/>
      <c r="U13" s="48"/>
      <c r="V13" s="48"/>
      <c r="W13" s="49"/>
    </row>
    <row r="14" spans="1:25">
      <c r="A14" s="394"/>
      <c r="B14" s="396" t="s">
        <v>337</v>
      </c>
      <c r="C14" s="400"/>
      <c r="D14" s="396"/>
      <c r="E14" s="396"/>
      <c r="F14" s="397"/>
      <c r="G14" s="398"/>
      <c r="H14" s="841">
        <f>Prelims!H2</f>
        <v>0</v>
      </c>
      <c r="I14" s="842"/>
      <c r="J14" s="399"/>
      <c r="K14" s="399"/>
      <c r="L14" s="43"/>
      <c r="M14" s="44"/>
      <c r="N14" s="45"/>
      <c r="O14" s="46"/>
      <c r="P14" s="46"/>
      <c r="Q14" s="47"/>
      <c r="R14" s="47"/>
      <c r="S14" s="48"/>
      <c r="T14" s="48"/>
      <c r="U14" s="48"/>
      <c r="V14" s="48"/>
      <c r="W14" s="49"/>
    </row>
    <row r="15" spans="1:25">
      <c r="A15" s="394"/>
      <c r="B15" s="395"/>
      <c r="C15" s="396"/>
      <c r="D15" s="396"/>
      <c r="E15" s="396"/>
      <c r="F15" s="397"/>
      <c r="G15" s="398"/>
      <c r="H15" s="841"/>
      <c r="I15" s="842"/>
      <c r="J15" s="399"/>
      <c r="K15" s="399"/>
      <c r="L15" s="43"/>
      <c r="M15" s="44"/>
      <c r="N15" s="45"/>
      <c r="O15" s="46"/>
      <c r="P15" s="46"/>
      <c r="Q15" s="47"/>
      <c r="R15" s="47"/>
      <c r="S15" s="48"/>
      <c r="T15" s="48"/>
      <c r="U15" s="48"/>
      <c r="V15" s="48"/>
      <c r="W15" s="49"/>
    </row>
    <row r="16" spans="1:25">
      <c r="A16" s="394"/>
      <c r="B16" s="420"/>
      <c r="C16" s="396"/>
      <c r="D16" s="396"/>
      <c r="E16" s="396"/>
      <c r="F16" s="397"/>
      <c r="G16" s="398"/>
      <c r="H16" s="843"/>
      <c r="I16" s="844"/>
      <c r="J16" s="399"/>
      <c r="K16" s="399"/>
      <c r="L16" s="43"/>
      <c r="M16" s="44"/>
      <c r="N16" s="50"/>
      <c r="O16" s="46"/>
      <c r="P16" s="46">
        <v>4209</v>
      </c>
      <c r="Q16" s="47">
        <v>41968</v>
      </c>
      <c r="R16" s="47" t="s">
        <v>364</v>
      </c>
      <c r="S16" s="47">
        <v>41968</v>
      </c>
      <c r="T16" s="48"/>
      <c r="U16" s="51"/>
      <c r="V16" s="51"/>
      <c r="W16" s="49"/>
    </row>
    <row r="17" spans="1:26">
      <c r="A17" s="394"/>
      <c r="B17" s="395"/>
      <c r="C17" s="396"/>
      <c r="D17" s="396"/>
      <c r="E17" s="396"/>
      <c r="F17" s="397"/>
      <c r="G17" s="398"/>
      <c r="H17" s="843"/>
      <c r="I17" s="844"/>
      <c r="J17" s="399"/>
      <c r="K17" s="399"/>
      <c r="L17" s="43"/>
      <c r="M17" s="44"/>
      <c r="N17" s="50"/>
      <c r="O17" s="46"/>
      <c r="P17" s="46">
        <v>4211</v>
      </c>
      <c r="Q17" s="47">
        <v>41968</v>
      </c>
      <c r="R17" s="47" t="s">
        <v>364</v>
      </c>
      <c r="S17" s="47">
        <v>41968</v>
      </c>
      <c r="T17" s="48"/>
      <c r="U17" s="51"/>
      <c r="V17" s="51"/>
      <c r="W17" s="49"/>
    </row>
    <row r="18" spans="1:26" ht="13.5" thickBot="1">
      <c r="A18" s="401"/>
      <c r="B18" s="402"/>
      <c r="C18" s="402"/>
      <c r="D18" s="402"/>
      <c r="E18" s="402"/>
      <c r="F18" s="403"/>
      <c r="G18" s="404"/>
      <c r="H18" s="845"/>
      <c r="I18" s="846"/>
      <c r="J18" s="405"/>
      <c r="K18" s="405"/>
      <c r="L18" s="52"/>
      <c r="M18" s="53" t="s">
        <v>183</v>
      </c>
      <c r="N18" s="54">
        <f>SUM(N12:N17)</f>
        <v>0</v>
      </c>
      <c r="O18" s="55"/>
      <c r="P18" s="55"/>
      <c r="Q18" s="56"/>
      <c r="R18" s="56"/>
      <c r="S18" s="57"/>
      <c r="T18" s="57"/>
      <c r="U18" s="58">
        <f>SUM(T12:T18)</f>
        <v>0</v>
      </c>
      <c r="V18" s="58">
        <f>N18-U18</f>
        <v>0</v>
      </c>
      <c r="W18" s="59"/>
    </row>
    <row r="19" spans="1:26">
      <c r="A19" s="406">
        <v>2</v>
      </c>
      <c r="B19" s="407" t="s">
        <v>334</v>
      </c>
      <c r="C19" s="408"/>
      <c r="D19" s="408"/>
      <c r="E19" s="408"/>
      <c r="F19" s="409"/>
      <c r="G19" s="410"/>
      <c r="H19" s="847"/>
      <c r="I19" s="848"/>
      <c r="J19" s="780">
        <f>SUM(H19:I24)</f>
        <v>0</v>
      </c>
      <c r="K19" s="722">
        <f>J19+(J19*I9)</f>
        <v>0</v>
      </c>
      <c r="L19" s="36"/>
      <c r="M19" s="37" t="s">
        <v>424</v>
      </c>
      <c r="N19" s="38">
        <v>347.32</v>
      </c>
      <c r="O19" s="39" t="s">
        <v>425</v>
      </c>
      <c r="P19" s="39"/>
      <c r="Q19" s="40"/>
      <c r="R19" s="40"/>
      <c r="S19" s="40"/>
      <c r="T19" s="41">
        <v>347.32</v>
      </c>
      <c r="U19" s="41"/>
      <c r="V19" s="41"/>
      <c r="W19" s="60"/>
    </row>
    <row r="20" spans="1:26">
      <c r="A20" s="411"/>
      <c r="B20" s="701"/>
      <c r="C20" s="412"/>
      <c r="D20" s="412"/>
      <c r="E20" s="412"/>
      <c r="F20" s="413"/>
      <c r="G20" s="414"/>
      <c r="H20" s="841"/>
      <c r="I20" s="842"/>
      <c r="J20" s="399"/>
      <c r="K20" s="399"/>
      <c r="L20" s="43"/>
      <c r="M20" s="44"/>
      <c r="N20" s="45"/>
      <c r="O20" s="46"/>
      <c r="P20" s="46"/>
      <c r="Q20" s="47"/>
      <c r="R20" s="47"/>
      <c r="S20" s="47"/>
      <c r="T20" s="48"/>
      <c r="U20" s="48"/>
      <c r="V20" s="48"/>
      <c r="W20" s="61"/>
      <c r="Z20" s="62"/>
    </row>
    <row r="21" spans="1:26">
      <c r="A21" s="390"/>
      <c r="B21" s="701"/>
      <c r="C21" s="416"/>
      <c r="D21" s="416"/>
      <c r="E21" s="416"/>
      <c r="F21" s="30"/>
      <c r="G21" s="417"/>
      <c r="H21" s="841"/>
      <c r="I21" s="842"/>
      <c r="J21" s="399"/>
      <c r="K21" s="399"/>
      <c r="L21" s="43"/>
      <c r="M21" s="63"/>
      <c r="N21" s="64"/>
      <c r="O21" s="65"/>
      <c r="P21" s="65"/>
      <c r="Q21" s="66"/>
      <c r="R21" s="706"/>
      <c r="S21" s="66"/>
      <c r="T21" s="48"/>
      <c r="U21" s="67"/>
      <c r="V21" s="67"/>
      <c r="W21" s="31"/>
    </row>
    <row r="22" spans="1:26" ht="12" customHeight="1">
      <c r="A22" s="418"/>
      <c r="B22" s="479"/>
      <c r="C22" s="420"/>
      <c r="D22" s="420"/>
      <c r="E22" s="420"/>
      <c r="F22" s="421"/>
      <c r="G22" s="422"/>
      <c r="H22" s="841"/>
      <c r="I22" s="842"/>
      <c r="J22" s="399"/>
      <c r="K22" s="399"/>
      <c r="L22" s="43"/>
      <c r="M22" s="44"/>
      <c r="N22" s="45"/>
      <c r="O22" s="46"/>
      <c r="P22" s="46"/>
      <c r="Q22" s="47"/>
      <c r="R22" s="47"/>
      <c r="S22" s="47"/>
      <c r="T22" s="48"/>
      <c r="U22" s="48"/>
      <c r="V22" s="48"/>
      <c r="W22" s="49"/>
    </row>
    <row r="23" spans="1:26">
      <c r="A23" s="418"/>
      <c r="B23" s="479"/>
      <c r="C23" s="420"/>
      <c r="D23" s="420"/>
      <c r="E23" s="420"/>
      <c r="F23" s="397"/>
      <c r="G23" s="422"/>
      <c r="H23" s="843"/>
      <c r="I23" s="844"/>
      <c r="J23" s="399"/>
      <c r="K23" s="399"/>
      <c r="L23" s="43"/>
      <c r="M23" s="44"/>
      <c r="N23" s="50"/>
      <c r="O23" s="46"/>
      <c r="P23" s="46"/>
      <c r="Q23" s="47"/>
      <c r="R23" s="47"/>
      <c r="S23" s="47"/>
      <c r="T23" s="48"/>
      <c r="U23" s="51"/>
      <c r="V23" s="51"/>
      <c r="W23" s="49"/>
    </row>
    <row r="24" spans="1:26" ht="13.5" thickBot="1">
      <c r="A24" s="423"/>
      <c r="B24" s="435"/>
      <c r="C24" s="425"/>
      <c r="D24" s="425"/>
      <c r="E24" s="425"/>
      <c r="F24" s="426"/>
      <c r="G24" s="427"/>
      <c r="H24" s="845"/>
      <c r="I24" s="846"/>
      <c r="J24" s="405"/>
      <c r="K24" s="405"/>
      <c r="L24" s="52"/>
      <c r="M24" s="53" t="s">
        <v>183</v>
      </c>
      <c r="N24" s="54">
        <f>SUM(N19:N23)</f>
        <v>347.32</v>
      </c>
      <c r="O24" s="55"/>
      <c r="P24" s="55"/>
      <c r="Q24" s="56"/>
      <c r="R24" s="56"/>
      <c r="S24" s="56"/>
      <c r="T24" s="57"/>
      <c r="U24" s="58">
        <f>SUM(T19:T24)</f>
        <v>347.32</v>
      </c>
      <c r="V24" s="58">
        <f>N24-U24</f>
        <v>0</v>
      </c>
      <c r="W24" s="59"/>
    </row>
    <row r="25" spans="1:26">
      <c r="A25" s="406">
        <v>3</v>
      </c>
      <c r="B25" s="407" t="s">
        <v>335</v>
      </c>
      <c r="C25" s="408"/>
      <c r="D25" s="408"/>
      <c r="E25" s="408"/>
      <c r="F25" s="409"/>
      <c r="G25" s="410"/>
      <c r="H25" s="847"/>
      <c r="I25" s="848"/>
      <c r="J25" s="780">
        <f>SUM(H25:I30)</f>
        <v>0</v>
      </c>
      <c r="K25" s="722">
        <f>J25+(J25*I9)</f>
        <v>0</v>
      </c>
      <c r="L25" s="36"/>
      <c r="M25" s="37" t="s">
        <v>434</v>
      </c>
      <c r="N25" s="38">
        <v>150</v>
      </c>
      <c r="O25" s="39">
        <v>8867</v>
      </c>
      <c r="P25" s="39"/>
      <c r="Q25" s="40"/>
      <c r="R25" s="40"/>
      <c r="S25" s="41"/>
      <c r="T25" s="41">
        <v>150</v>
      </c>
      <c r="U25" s="41"/>
      <c r="V25" s="41"/>
      <c r="W25" s="60"/>
    </row>
    <row r="26" spans="1:26">
      <c r="A26" s="390"/>
      <c r="B26" s="701"/>
      <c r="C26" s="420"/>
      <c r="D26" s="420"/>
      <c r="E26" s="420"/>
      <c r="F26" s="428"/>
      <c r="G26" s="422"/>
      <c r="H26" s="841"/>
      <c r="I26" s="842"/>
      <c r="J26" s="399"/>
      <c r="K26" s="399"/>
      <c r="L26" s="43"/>
      <c r="M26" s="44" t="s">
        <v>435</v>
      </c>
      <c r="N26" s="45">
        <v>118.38</v>
      </c>
      <c r="O26" s="46">
        <v>8924</v>
      </c>
      <c r="P26" s="46"/>
      <c r="Q26" s="47"/>
      <c r="R26" s="47"/>
      <c r="S26" s="48"/>
      <c r="T26" s="48">
        <v>118.38</v>
      </c>
      <c r="U26" s="48"/>
      <c r="V26" s="48"/>
      <c r="W26" s="61"/>
    </row>
    <row r="27" spans="1:26">
      <c r="A27" s="411"/>
      <c r="B27" s="701"/>
      <c r="C27" s="416"/>
      <c r="D27" s="416"/>
      <c r="E27" s="416"/>
      <c r="F27" s="30"/>
      <c r="G27" s="417"/>
      <c r="H27" s="841"/>
      <c r="I27" s="842"/>
      <c r="J27" s="399"/>
      <c r="K27" s="399"/>
      <c r="L27" s="43"/>
      <c r="M27" s="44" t="s">
        <v>457</v>
      </c>
      <c r="N27" s="45">
        <v>1121.23</v>
      </c>
      <c r="O27" s="46">
        <v>25460</v>
      </c>
      <c r="P27" s="46"/>
      <c r="Q27" s="47"/>
      <c r="R27" s="47"/>
      <c r="S27" s="47"/>
      <c r="T27" s="48">
        <v>1121.23</v>
      </c>
      <c r="U27" s="48"/>
      <c r="V27" s="48"/>
      <c r="W27" s="31"/>
    </row>
    <row r="28" spans="1:26">
      <c r="A28" s="418"/>
      <c r="B28" s="702"/>
      <c r="C28" s="420"/>
      <c r="D28" s="420"/>
      <c r="E28" s="420"/>
      <c r="F28" s="421"/>
      <c r="G28" s="422"/>
      <c r="H28" s="841"/>
      <c r="I28" s="842"/>
      <c r="J28" s="399"/>
      <c r="K28" s="399"/>
      <c r="L28" s="43"/>
      <c r="M28" s="44"/>
      <c r="N28" s="45"/>
      <c r="O28" s="46"/>
      <c r="P28" s="46"/>
      <c r="Q28" s="47"/>
      <c r="R28" s="47"/>
      <c r="S28" s="48"/>
      <c r="T28" s="48"/>
      <c r="U28" s="48"/>
      <c r="V28" s="48"/>
      <c r="W28" s="49"/>
    </row>
    <row r="29" spans="1:26">
      <c r="A29" s="418"/>
      <c r="B29" s="429"/>
      <c r="C29" s="420"/>
      <c r="D29" s="420"/>
      <c r="E29" s="420"/>
      <c r="F29" s="421"/>
      <c r="G29" s="422"/>
      <c r="H29" s="843"/>
      <c r="I29" s="844"/>
      <c r="J29" s="399"/>
      <c r="K29" s="399"/>
      <c r="L29" s="43"/>
      <c r="M29" s="44"/>
      <c r="N29" s="50"/>
      <c r="O29" s="46"/>
      <c r="P29" s="46"/>
      <c r="Q29" s="47"/>
      <c r="R29" s="47"/>
      <c r="S29" s="48"/>
      <c r="T29" s="48"/>
      <c r="U29" s="51"/>
      <c r="V29" s="51"/>
      <c r="W29" s="49"/>
    </row>
    <row r="30" spans="1:26" ht="13.5" thickBot="1">
      <c r="A30" s="423"/>
      <c r="B30" s="424"/>
      <c r="C30" s="425"/>
      <c r="D30" s="425"/>
      <c r="E30" s="425"/>
      <c r="F30" s="426"/>
      <c r="G30" s="427"/>
      <c r="H30" s="845"/>
      <c r="I30" s="846"/>
      <c r="J30" s="430"/>
      <c r="K30" s="430"/>
      <c r="L30" s="52"/>
      <c r="M30" s="53" t="s">
        <v>183</v>
      </c>
      <c r="N30" s="54">
        <f>SUM(N25:N29)</f>
        <v>1389.6100000000001</v>
      </c>
      <c r="O30" s="55"/>
      <c r="P30" s="55"/>
      <c r="Q30" s="56"/>
      <c r="R30" s="56"/>
      <c r="S30" s="57"/>
      <c r="T30" s="57"/>
      <c r="U30" s="58">
        <f>SUM(T25:T30)</f>
        <v>1389.6100000000001</v>
      </c>
      <c r="V30" s="58">
        <f>N30-U30</f>
        <v>0</v>
      </c>
      <c r="W30" s="59"/>
    </row>
    <row r="31" spans="1:26">
      <c r="A31" s="390">
        <v>4</v>
      </c>
      <c r="B31" s="415" t="s">
        <v>360</v>
      </c>
      <c r="C31" s="416"/>
      <c r="D31" s="416"/>
      <c r="E31" s="416"/>
      <c r="F31" s="30"/>
      <c r="G31" s="417"/>
      <c r="H31" s="847"/>
      <c r="I31" s="848"/>
      <c r="J31" s="780">
        <f>MIN(H31:I50)</f>
        <v>0</v>
      </c>
      <c r="K31" s="722">
        <f>J31+(J31*I9)</f>
        <v>0</v>
      </c>
      <c r="L31" s="36"/>
      <c r="M31" s="37" t="s">
        <v>422</v>
      </c>
      <c r="N31" s="38">
        <v>18</v>
      </c>
      <c r="O31" s="39">
        <v>400879538</v>
      </c>
      <c r="P31" s="39"/>
      <c r="Q31" s="40"/>
      <c r="R31" s="40"/>
      <c r="S31" s="41"/>
      <c r="T31" s="41">
        <v>18</v>
      </c>
      <c r="U31" s="41"/>
      <c r="V31" s="41"/>
      <c r="W31" s="68"/>
    </row>
    <row r="32" spans="1:26">
      <c r="A32" s="431"/>
      <c r="B32" s="432"/>
      <c r="C32" s="400"/>
      <c r="D32" s="420"/>
      <c r="E32" s="420"/>
      <c r="F32" s="428"/>
      <c r="G32" s="422"/>
      <c r="H32" s="841"/>
      <c r="I32" s="842"/>
      <c r="J32" s="399"/>
      <c r="K32" s="399"/>
      <c r="L32" s="43"/>
      <c r="M32" s="44" t="s">
        <v>422</v>
      </c>
      <c r="N32" s="45">
        <v>30.06</v>
      </c>
      <c r="O32" s="46">
        <v>400879561</v>
      </c>
      <c r="P32" s="46"/>
      <c r="Q32" s="47"/>
      <c r="R32" s="47"/>
      <c r="S32" s="48"/>
      <c r="T32" s="48">
        <v>30.06</v>
      </c>
      <c r="U32" s="48"/>
      <c r="V32" s="48"/>
      <c r="W32" s="69"/>
    </row>
    <row r="33" spans="1:23">
      <c r="A33" s="431"/>
      <c r="B33" s="433"/>
      <c r="C33" s="400"/>
      <c r="D33" s="420"/>
      <c r="E33" s="420"/>
      <c r="F33" s="421"/>
      <c r="G33" s="422"/>
      <c r="H33" s="841"/>
      <c r="I33" s="842"/>
      <c r="J33" s="399"/>
      <c r="K33" s="399"/>
      <c r="L33" s="43"/>
      <c r="M33" s="44" t="s">
        <v>422</v>
      </c>
      <c r="N33" s="45">
        <v>158.6</v>
      </c>
      <c r="O33" s="46">
        <v>591277868</v>
      </c>
      <c r="P33" s="46">
        <v>1291</v>
      </c>
      <c r="Q33" s="47">
        <v>41984</v>
      </c>
      <c r="R33" s="47" t="s">
        <v>369</v>
      </c>
      <c r="S33" s="48">
        <v>42025</v>
      </c>
      <c r="T33" s="48">
        <v>158.6</v>
      </c>
      <c r="U33" s="48"/>
      <c r="V33" s="48"/>
      <c r="W33" s="49"/>
    </row>
    <row r="34" spans="1:23">
      <c r="A34" s="431"/>
      <c r="B34" s="433"/>
      <c r="C34" s="400"/>
      <c r="D34" s="420"/>
      <c r="E34" s="420"/>
      <c r="F34" s="421"/>
      <c r="G34" s="422"/>
      <c r="H34" s="818"/>
      <c r="I34" s="819"/>
      <c r="J34" s="399"/>
      <c r="K34" s="399"/>
      <c r="L34" s="43"/>
      <c r="M34" s="44" t="s">
        <v>422</v>
      </c>
      <c r="N34" s="45">
        <v>21.38</v>
      </c>
      <c r="O34" s="46">
        <v>591797232</v>
      </c>
      <c r="P34" s="46"/>
      <c r="Q34" s="47"/>
      <c r="R34" s="47"/>
      <c r="S34" s="48"/>
      <c r="T34" s="48">
        <v>21.38</v>
      </c>
      <c r="U34" s="48"/>
      <c r="V34" s="48"/>
      <c r="W34" s="49"/>
    </row>
    <row r="35" spans="1:23">
      <c r="A35" s="431"/>
      <c r="B35" s="433"/>
      <c r="C35" s="400"/>
      <c r="D35" s="420"/>
      <c r="E35" s="420"/>
      <c r="F35" s="421"/>
      <c r="G35" s="422"/>
      <c r="H35" s="821"/>
      <c r="I35" s="822"/>
      <c r="J35" s="399"/>
      <c r="K35" s="399"/>
      <c r="L35" s="43"/>
      <c r="M35" s="44" t="s">
        <v>422</v>
      </c>
      <c r="N35" s="45">
        <v>-91.08</v>
      </c>
      <c r="O35" s="46">
        <v>805432440</v>
      </c>
      <c r="P35" s="46"/>
      <c r="Q35" s="47"/>
      <c r="R35" s="47"/>
      <c r="S35" s="48"/>
      <c r="T35" s="48">
        <v>-91.08</v>
      </c>
      <c r="U35" s="48"/>
      <c r="V35" s="48"/>
      <c r="W35" s="49"/>
    </row>
    <row r="36" spans="1:23">
      <c r="A36" s="431"/>
      <c r="B36" s="433"/>
      <c r="C36" s="400"/>
      <c r="D36" s="420"/>
      <c r="E36" s="420"/>
      <c r="F36" s="421"/>
      <c r="G36" s="422"/>
      <c r="H36" s="823"/>
      <c r="I36" s="824"/>
      <c r="J36" s="399"/>
      <c r="K36" s="399"/>
      <c r="L36" s="43"/>
      <c r="M36" s="44" t="s">
        <v>422</v>
      </c>
      <c r="N36" s="45">
        <v>6.03</v>
      </c>
      <c r="O36" s="46">
        <v>402962144</v>
      </c>
      <c r="P36" s="46"/>
      <c r="Q36" s="47"/>
      <c r="R36" s="47"/>
      <c r="S36" s="48"/>
      <c r="T36" s="48">
        <v>6.03</v>
      </c>
      <c r="U36" s="48"/>
      <c r="V36" s="48"/>
      <c r="W36" s="49"/>
    </row>
    <row r="37" spans="1:23">
      <c r="A37" s="431"/>
      <c r="B37" s="433"/>
      <c r="C37" s="400"/>
      <c r="D37" s="420"/>
      <c r="E37" s="420"/>
      <c r="F37" s="421"/>
      <c r="G37" s="422"/>
      <c r="H37" s="841"/>
      <c r="I37" s="842"/>
      <c r="J37" s="399"/>
      <c r="K37" s="399"/>
      <c r="L37" s="43"/>
      <c r="M37" s="44" t="s">
        <v>430</v>
      </c>
      <c r="N37" s="45">
        <v>500</v>
      </c>
      <c r="O37" s="46" t="s">
        <v>431</v>
      </c>
      <c r="P37" s="46"/>
      <c r="Q37" s="47"/>
      <c r="R37" s="47"/>
      <c r="S37" s="48"/>
      <c r="T37" s="48">
        <v>500</v>
      </c>
      <c r="U37" s="48"/>
      <c r="V37" s="48"/>
      <c r="W37" s="49"/>
    </row>
    <row r="38" spans="1:23">
      <c r="A38" s="431"/>
      <c r="B38" s="419"/>
      <c r="C38" s="420"/>
      <c r="D38" s="420"/>
      <c r="E38" s="420"/>
      <c r="F38" s="421"/>
      <c r="G38" s="422"/>
      <c r="H38" s="843"/>
      <c r="I38" s="844"/>
      <c r="J38" s="399"/>
      <c r="K38" s="399"/>
      <c r="L38" s="43"/>
      <c r="M38" s="44" t="s">
        <v>430</v>
      </c>
      <c r="N38" s="50">
        <v>500</v>
      </c>
      <c r="O38" s="46" t="s">
        <v>432</v>
      </c>
      <c r="P38" s="46"/>
      <c r="Q38" s="47"/>
      <c r="R38" s="47"/>
      <c r="S38" s="48"/>
      <c r="T38" s="48">
        <v>500</v>
      </c>
      <c r="U38" s="51"/>
      <c r="V38" s="51"/>
      <c r="W38" s="49"/>
    </row>
    <row r="39" spans="1:23">
      <c r="A39" s="683"/>
      <c r="B39" s="813"/>
      <c r="C39" s="416"/>
      <c r="D39" s="416"/>
      <c r="E39" s="416"/>
      <c r="F39" s="30"/>
      <c r="G39" s="417"/>
      <c r="H39" s="814"/>
      <c r="I39" s="815"/>
      <c r="J39" s="478"/>
      <c r="K39" s="478"/>
      <c r="L39" s="36"/>
      <c r="M39" s="37" t="s">
        <v>430</v>
      </c>
      <c r="N39" s="38">
        <v>500</v>
      </c>
      <c r="O39" s="39" t="s">
        <v>437</v>
      </c>
      <c r="P39" s="39"/>
      <c r="Q39" s="40"/>
      <c r="R39" s="40"/>
      <c r="S39" s="41"/>
      <c r="T39" s="41">
        <v>500</v>
      </c>
      <c r="U39" s="41"/>
      <c r="V39" s="41"/>
      <c r="W39" s="42"/>
    </row>
    <row r="40" spans="1:23">
      <c r="A40" s="683"/>
      <c r="B40" s="813"/>
      <c r="C40" s="416"/>
      <c r="D40" s="416"/>
      <c r="E40" s="416"/>
      <c r="F40" s="30"/>
      <c r="G40" s="417"/>
      <c r="H40" s="814"/>
      <c r="I40" s="815"/>
      <c r="J40" s="478"/>
      <c r="K40" s="478"/>
      <c r="L40" s="36"/>
      <c r="M40" s="37" t="s">
        <v>433</v>
      </c>
      <c r="N40" s="38">
        <v>707.7</v>
      </c>
      <c r="O40" s="39">
        <v>254739</v>
      </c>
      <c r="P40" s="39"/>
      <c r="Q40" s="40"/>
      <c r="R40" s="40"/>
      <c r="S40" s="41"/>
      <c r="T40" s="41">
        <v>707.7</v>
      </c>
      <c r="U40" s="41"/>
      <c r="V40" s="41"/>
      <c r="W40" s="42"/>
    </row>
    <row r="41" spans="1:23">
      <c r="A41" s="683"/>
      <c r="B41" s="813"/>
      <c r="C41" s="416"/>
      <c r="D41" s="416"/>
      <c r="E41" s="416"/>
      <c r="F41" s="30"/>
      <c r="G41" s="417"/>
      <c r="H41" s="814"/>
      <c r="I41" s="815"/>
      <c r="J41" s="478"/>
      <c r="K41" s="478"/>
      <c r="L41" s="36"/>
      <c r="M41" s="37" t="s">
        <v>433</v>
      </c>
      <c r="N41" s="38">
        <v>271.7</v>
      </c>
      <c r="O41" s="39">
        <v>255204</v>
      </c>
      <c r="P41" s="39"/>
      <c r="Q41" s="40"/>
      <c r="R41" s="40"/>
      <c r="S41" s="41"/>
      <c r="T41" s="41">
        <v>271.7</v>
      </c>
      <c r="U41" s="41"/>
      <c r="V41" s="41"/>
      <c r="W41" s="42"/>
    </row>
    <row r="42" spans="1:23">
      <c r="A42" s="683"/>
      <c r="B42" s="813"/>
      <c r="C42" s="416"/>
      <c r="D42" s="416"/>
      <c r="E42" s="416"/>
      <c r="F42" s="30"/>
      <c r="G42" s="417"/>
      <c r="H42" s="814"/>
      <c r="I42" s="815"/>
      <c r="J42" s="478"/>
      <c r="K42" s="478"/>
      <c r="L42" s="36"/>
      <c r="M42" s="37" t="s">
        <v>433</v>
      </c>
      <c r="N42" s="38">
        <v>395.55</v>
      </c>
      <c r="O42" s="39">
        <v>256634</v>
      </c>
      <c r="P42" s="39"/>
      <c r="Q42" s="40"/>
      <c r="R42" s="40"/>
      <c r="S42" s="41"/>
      <c r="T42" s="38">
        <v>395.55</v>
      </c>
      <c r="U42" s="41"/>
      <c r="V42" s="41"/>
      <c r="W42" s="42"/>
    </row>
    <row r="43" spans="1:23">
      <c r="A43" s="683"/>
      <c r="B43" s="813"/>
      <c r="C43" s="416"/>
      <c r="D43" s="416"/>
      <c r="E43" s="416"/>
      <c r="F43" s="30"/>
      <c r="G43" s="417"/>
      <c r="H43" s="814"/>
      <c r="I43" s="815"/>
      <c r="J43" s="478"/>
      <c r="K43" s="478"/>
      <c r="L43" s="36"/>
      <c r="M43" s="37" t="s">
        <v>433</v>
      </c>
      <c r="N43" s="38">
        <v>-413.78</v>
      </c>
      <c r="O43" s="39">
        <v>262456</v>
      </c>
      <c r="P43" s="39"/>
      <c r="Q43" s="40"/>
      <c r="R43" s="40"/>
      <c r="S43" s="41"/>
      <c r="T43" s="38">
        <v>-413.78</v>
      </c>
      <c r="U43" s="41"/>
      <c r="V43" s="41"/>
      <c r="W43" s="42"/>
    </row>
    <row r="44" spans="1:23">
      <c r="A44" s="683"/>
      <c r="B44" s="813"/>
      <c r="C44" s="416"/>
      <c r="D44" s="416"/>
      <c r="E44" s="416"/>
      <c r="F44" s="30"/>
      <c r="G44" s="417"/>
      <c r="H44" s="814"/>
      <c r="I44" s="815"/>
      <c r="J44" s="478"/>
      <c r="K44" s="478"/>
      <c r="L44" s="36"/>
      <c r="M44" s="37" t="s">
        <v>433</v>
      </c>
      <c r="N44" s="38">
        <v>203.75</v>
      </c>
      <c r="O44" s="39">
        <v>262849</v>
      </c>
      <c r="P44" s="39"/>
      <c r="Q44" s="40"/>
      <c r="R44" s="40"/>
      <c r="S44" s="41"/>
      <c r="T44" s="38">
        <v>203.75</v>
      </c>
      <c r="U44" s="41"/>
      <c r="V44" s="41"/>
      <c r="W44" s="42"/>
    </row>
    <row r="45" spans="1:23">
      <c r="A45" s="683"/>
      <c r="B45" s="813"/>
      <c r="C45" s="416"/>
      <c r="D45" s="416"/>
      <c r="E45" s="416"/>
      <c r="F45" s="30"/>
      <c r="G45" s="417"/>
      <c r="H45" s="814"/>
      <c r="I45" s="815"/>
      <c r="J45" s="478"/>
      <c r="K45" s="478"/>
      <c r="L45" s="36"/>
      <c r="M45" s="37" t="s">
        <v>436</v>
      </c>
      <c r="N45" s="38">
        <v>3430.9</v>
      </c>
      <c r="O45" s="39">
        <v>24127100</v>
      </c>
      <c r="P45" s="39"/>
      <c r="Q45" s="40"/>
      <c r="R45" s="40"/>
      <c r="S45" s="41"/>
      <c r="T45" s="41">
        <v>3430.9</v>
      </c>
      <c r="U45" s="41"/>
      <c r="V45" s="41"/>
      <c r="W45" s="42"/>
    </row>
    <row r="46" spans="1:23">
      <c r="A46" s="683"/>
      <c r="B46" s="813"/>
      <c r="C46" s="416"/>
      <c r="D46" s="416"/>
      <c r="E46" s="416"/>
      <c r="F46" s="30"/>
      <c r="G46" s="417"/>
      <c r="H46" s="814"/>
      <c r="I46" s="815"/>
      <c r="J46" s="478"/>
      <c r="K46" s="478"/>
      <c r="L46" s="36"/>
      <c r="M46" s="37" t="s">
        <v>436</v>
      </c>
      <c r="N46" s="38">
        <v>418.19</v>
      </c>
      <c r="O46" s="39">
        <v>24148870</v>
      </c>
      <c r="P46" s="39"/>
      <c r="Q46" s="40"/>
      <c r="R46" s="40"/>
      <c r="S46" s="41"/>
      <c r="T46" s="41">
        <v>418.19</v>
      </c>
      <c r="U46" s="41"/>
      <c r="V46" s="41"/>
      <c r="W46" s="42"/>
    </row>
    <row r="47" spans="1:23">
      <c r="A47" s="683"/>
      <c r="B47" s="813"/>
      <c r="C47" s="416"/>
      <c r="D47" s="416"/>
      <c r="E47" s="416"/>
      <c r="F47" s="30"/>
      <c r="G47" s="417"/>
      <c r="H47" s="814"/>
      <c r="I47" s="815"/>
      <c r="J47" s="478"/>
      <c r="K47" s="478"/>
      <c r="L47" s="36"/>
      <c r="M47" s="37" t="s">
        <v>436</v>
      </c>
      <c r="N47" s="38">
        <v>209.08</v>
      </c>
      <c r="O47" s="39">
        <v>24165262</v>
      </c>
      <c r="P47" s="39"/>
      <c r="Q47" s="40"/>
      <c r="R47" s="40"/>
      <c r="S47" s="41"/>
      <c r="T47" s="38">
        <v>209.08</v>
      </c>
      <c r="U47" s="41"/>
      <c r="V47" s="41"/>
      <c r="W47" s="42"/>
    </row>
    <row r="48" spans="1:23">
      <c r="A48" s="683"/>
      <c r="B48" s="813"/>
      <c r="C48" s="416"/>
      <c r="D48" s="416"/>
      <c r="E48" s="416"/>
      <c r="F48" s="30"/>
      <c r="G48" s="417"/>
      <c r="H48" s="814"/>
      <c r="I48" s="815"/>
      <c r="J48" s="478"/>
      <c r="K48" s="478"/>
      <c r="L48" s="36"/>
      <c r="M48" s="37" t="s">
        <v>438</v>
      </c>
      <c r="N48" s="38">
        <v>270.91000000000003</v>
      </c>
      <c r="O48" s="39">
        <v>9273903</v>
      </c>
      <c r="P48" s="39"/>
      <c r="Q48" s="40"/>
      <c r="R48" s="40"/>
      <c r="S48" s="41"/>
      <c r="T48" s="41">
        <v>270.91000000000003</v>
      </c>
      <c r="U48" s="41"/>
      <c r="V48" s="41"/>
      <c r="W48" s="42"/>
    </row>
    <row r="49" spans="1:23">
      <c r="A49" s="683"/>
      <c r="B49" s="813"/>
      <c r="C49" s="416"/>
      <c r="D49" s="416"/>
      <c r="E49" s="416"/>
      <c r="F49" s="30"/>
      <c r="G49" s="417"/>
      <c r="H49" s="814"/>
      <c r="I49" s="815"/>
      <c r="J49" s="478"/>
      <c r="K49" s="478"/>
      <c r="L49" s="36"/>
      <c r="M49" s="37"/>
      <c r="N49" s="38"/>
      <c r="O49" s="39"/>
      <c r="P49" s="39"/>
      <c r="Q49" s="40"/>
      <c r="R49" s="40"/>
      <c r="S49" s="41"/>
      <c r="T49" s="41"/>
      <c r="U49" s="41"/>
      <c r="V49" s="41"/>
      <c r="W49" s="42"/>
    </row>
    <row r="50" spans="1:23" ht="13.5" thickBot="1">
      <c r="A50" s="434"/>
      <c r="B50" s="435"/>
      <c r="C50" s="425"/>
      <c r="D50" s="425"/>
      <c r="E50" s="425"/>
      <c r="F50" s="426"/>
      <c r="G50" s="427"/>
      <c r="H50" s="845"/>
      <c r="I50" s="846"/>
      <c r="J50" s="405"/>
      <c r="K50" s="405"/>
      <c r="L50" s="52"/>
      <c r="M50" s="53" t="s">
        <v>183</v>
      </c>
      <c r="N50" s="54">
        <f>SUM(N31:N48)</f>
        <v>7136.9899999999989</v>
      </c>
      <c r="O50" s="55"/>
      <c r="P50" s="55"/>
      <c r="Q50" s="56"/>
      <c r="R50" s="56"/>
      <c r="S50" s="57"/>
      <c r="T50" s="57"/>
      <c r="U50" s="58">
        <f>SUM(T31:T50)</f>
        <v>7136.9899999999989</v>
      </c>
      <c r="V50" s="58">
        <f>N50-U50</f>
        <v>0</v>
      </c>
      <c r="W50" s="59"/>
    </row>
    <row r="51" spans="1:23">
      <c r="A51" s="406">
        <v>5</v>
      </c>
      <c r="B51" s="415" t="s">
        <v>361</v>
      </c>
      <c r="C51" s="416"/>
      <c r="D51" s="416"/>
      <c r="E51" s="416"/>
      <c r="F51" s="30"/>
      <c r="G51" s="417"/>
      <c r="H51" s="847"/>
      <c r="I51" s="848"/>
      <c r="J51" s="780">
        <f>SUM(H51:I56)</f>
        <v>0</v>
      </c>
      <c r="K51" s="722">
        <f>J51+(J51*I9)</f>
        <v>0</v>
      </c>
      <c r="L51" s="36"/>
      <c r="M51" s="37"/>
      <c r="N51" s="38"/>
      <c r="O51" s="39"/>
      <c r="P51" s="39"/>
      <c r="Q51" s="40"/>
      <c r="R51" s="40"/>
      <c r="S51" s="41"/>
      <c r="T51" s="41"/>
      <c r="U51" s="41"/>
      <c r="V51" s="41"/>
      <c r="W51" s="60"/>
    </row>
    <row r="52" spans="1:23">
      <c r="A52" s="411"/>
      <c r="B52" s="436"/>
      <c r="C52" s="420"/>
      <c r="D52" s="420"/>
      <c r="E52" s="420"/>
      <c r="F52" s="421"/>
      <c r="G52" s="422"/>
      <c r="H52" s="841"/>
      <c r="I52" s="842"/>
      <c r="J52" s="399"/>
      <c r="K52" s="399"/>
      <c r="L52" s="43"/>
      <c r="M52" s="44" t="s">
        <v>458</v>
      </c>
      <c r="N52" s="45">
        <v>-197.43</v>
      </c>
      <c r="O52" s="46" t="s">
        <v>459</v>
      </c>
      <c r="P52" s="46"/>
      <c r="Q52" s="47"/>
      <c r="R52" s="47"/>
      <c r="S52" s="48"/>
      <c r="T52" s="48">
        <v>-197.43</v>
      </c>
      <c r="U52" s="48"/>
      <c r="V52" s="48"/>
      <c r="W52" s="61"/>
    </row>
    <row r="53" spans="1:23">
      <c r="A53" s="390"/>
      <c r="B53" s="436"/>
      <c r="C53" s="420"/>
      <c r="D53" s="420"/>
      <c r="E53" s="420"/>
      <c r="F53" s="421"/>
      <c r="G53" s="422"/>
      <c r="H53" s="841"/>
      <c r="I53" s="842"/>
      <c r="J53" s="399"/>
      <c r="K53" s="399"/>
      <c r="L53" s="43"/>
      <c r="M53" s="44" t="s">
        <v>458</v>
      </c>
      <c r="N53" s="45">
        <v>59.59</v>
      </c>
      <c r="O53" s="46" t="s">
        <v>462</v>
      </c>
      <c r="P53" s="46"/>
      <c r="Q53" s="47"/>
      <c r="R53" s="47"/>
      <c r="S53" s="48"/>
      <c r="T53" s="48">
        <v>59.59</v>
      </c>
      <c r="U53" s="48"/>
      <c r="V53" s="48"/>
      <c r="W53" s="70"/>
    </row>
    <row r="54" spans="1:23">
      <c r="A54" s="431"/>
      <c r="B54" s="436"/>
      <c r="C54" s="420"/>
      <c r="D54" s="420"/>
      <c r="E54" s="420"/>
      <c r="F54" s="421"/>
      <c r="G54" s="422"/>
      <c r="H54" s="841"/>
      <c r="I54" s="842"/>
      <c r="J54" s="399"/>
      <c r="K54" s="399"/>
      <c r="L54" s="43"/>
      <c r="M54" s="44"/>
      <c r="N54" s="45"/>
      <c r="O54" s="46"/>
      <c r="P54" s="46"/>
      <c r="Q54" s="47"/>
      <c r="R54" s="47"/>
      <c r="S54" s="48"/>
      <c r="T54" s="48"/>
      <c r="U54" s="48"/>
      <c r="V54" s="48"/>
      <c r="W54" s="71"/>
    </row>
    <row r="55" spans="1:23">
      <c r="A55" s="431"/>
      <c r="B55" s="436"/>
      <c r="C55" s="420"/>
      <c r="D55" s="420"/>
      <c r="E55" s="420"/>
      <c r="F55" s="421"/>
      <c r="G55" s="422"/>
      <c r="H55" s="843"/>
      <c r="I55" s="844"/>
      <c r="J55" s="399"/>
      <c r="K55" s="399"/>
      <c r="L55" s="43"/>
      <c r="M55" s="44"/>
      <c r="N55" s="50"/>
      <c r="O55" s="46"/>
      <c r="P55" s="46"/>
      <c r="Q55" s="47"/>
      <c r="R55" s="47"/>
      <c r="S55" s="48"/>
      <c r="T55" s="48"/>
      <c r="U55" s="51"/>
      <c r="V55" s="51"/>
      <c r="W55" s="71"/>
    </row>
    <row r="56" spans="1:23" ht="13.5" thickBot="1">
      <c r="A56" s="437"/>
      <c r="B56" s="435"/>
      <c r="C56" s="425"/>
      <c r="D56" s="425"/>
      <c r="E56" s="425"/>
      <c r="F56" s="426"/>
      <c r="G56" s="427"/>
      <c r="H56" s="845"/>
      <c r="I56" s="846"/>
      <c r="J56" s="405"/>
      <c r="K56" s="405"/>
      <c r="L56" s="52"/>
      <c r="M56" s="53" t="s">
        <v>183</v>
      </c>
      <c r="N56" s="54">
        <f>SUM(N51:N55)</f>
        <v>-137.84</v>
      </c>
      <c r="O56" s="55"/>
      <c r="P56" s="55"/>
      <c r="Q56" s="56"/>
      <c r="R56" s="56"/>
      <c r="S56" s="57"/>
      <c r="T56" s="57"/>
      <c r="U56" s="58">
        <f>SUM(T51:T56)</f>
        <v>-137.84</v>
      </c>
      <c r="V56" s="58">
        <f>N56-U56</f>
        <v>0</v>
      </c>
      <c r="W56" s="59"/>
    </row>
    <row r="57" spans="1:23">
      <c r="A57" s="438">
        <v>6</v>
      </c>
      <c r="B57" s="439" t="s">
        <v>336</v>
      </c>
      <c r="C57" s="416"/>
      <c r="D57" s="416"/>
      <c r="E57" s="416"/>
      <c r="F57" s="30"/>
      <c r="G57" s="417"/>
      <c r="H57" s="847"/>
      <c r="I57" s="848"/>
      <c r="J57" s="780">
        <f>MIN(H57:I62)</f>
        <v>0</v>
      </c>
      <c r="K57" s="722">
        <f>J57+(J57*I9)</f>
        <v>0</v>
      </c>
      <c r="L57" s="36"/>
      <c r="M57" s="37"/>
      <c r="N57" s="38"/>
      <c r="O57" s="39"/>
      <c r="P57" s="39"/>
      <c r="Q57" s="40"/>
      <c r="R57" s="40"/>
      <c r="S57" s="41"/>
      <c r="T57" s="41"/>
      <c r="U57" s="41"/>
      <c r="V57" s="41"/>
      <c r="W57" s="60"/>
    </row>
    <row r="58" spans="1:23">
      <c r="A58" s="431"/>
      <c r="B58" s="440"/>
      <c r="C58" s="420"/>
      <c r="D58" s="420"/>
      <c r="E58" s="420"/>
      <c r="F58" s="421"/>
      <c r="G58" s="422"/>
      <c r="H58" s="841"/>
      <c r="I58" s="842"/>
      <c r="J58" s="399"/>
      <c r="K58" s="399"/>
      <c r="L58" s="43"/>
      <c r="M58" s="44" t="s">
        <v>439</v>
      </c>
      <c r="N58" s="45">
        <v>14048.05</v>
      </c>
      <c r="O58" s="46">
        <v>1009</v>
      </c>
      <c r="P58" s="46"/>
      <c r="Q58" s="47"/>
      <c r="R58" s="47"/>
      <c r="S58" s="48"/>
      <c r="T58" s="48">
        <v>14048.05</v>
      </c>
      <c r="U58" s="48"/>
      <c r="V58" s="48"/>
      <c r="W58" s="49"/>
    </row>
    <row r="59" spans="1:23">
      <c r="A59" s="431"/>
      <c r="B59" s="440"/>
      <c r="C59" s="420"/>
      <c r="D59" s="416"/>
      <c r="E59" s="416"/>
      <c r="F59" s="30"/>
      <c r="G59" s="422"/>
      <c r="H59" s="841"/>
      <c r="I59" s="842"/>
      <c r="J59" s="399"/>
      <c r="K59" s="399"/>
      <c r="L59" s="43"/>
      <c r="M59" s="44" t="s">
        <v>439</v>
      </c>
      <c r="N59" s="45">
        <v>270</v>
      </c>
      <c r="O59" s="46">
        <v>1018</v>
      </c>
      <c r="P59" s="46"/>
      <c r="Q59" s="47"/>
      <c r="R59" s="47"/>
      <c r="S59" s="48"/>
      <c r="T59" s="48">
        <v>270</v>
      </c>
      <c r="U59" s="48"/>
      <c r="V59" s="48"/>
      <c r="W59" s="49"/>
    </row>
    <row r="60" spans="1:23">
      <c r="A60" s="431"/>
      <c r="B60" s="441"/>
      <c r="C60" s="420"/>
      <c r="D60" s="420"/>
      <c r="E60" s="420"/>
      <c r="F60" s="421"/>
      <c r="G60" s="422"/>
      <c r="H60" s="841"/>
      <c r="I60" s="842"/>
      <c r="J60" s="399"/>
      <c r="K60" s="399"/>
      <c r="L60" s="43"/>
      <c r="M60" s="44" t="s">
        <v>439</v>
      </c>
      <c r="N60" s="45">
        <v>479.6</v>
      </c>
      <c r="O60" s="46">
        <v>1026</v>
      </c>
      <c r="P60" s="46"/>
      <c r="Q60" s="47"/>
      <c r="R60" s="47"/>
      <c r="S60" s="48"/>
      <c r="T60" s="48">
        <v>479.6</v>
      </c>
      <c r="U60" s="48"/>
      <c r="V60" s="48"/>
      <c r="W60" s="49"/>
    </row>
    <row r="61" spans="1:23">
      <c r="A61" s="442"/>
      <c r="B61" s="441"/>
      <c r="C61" s="420"/>
      <c r="D61" s="420"/>
      <c r="E61" s="420"/>
      <c r="F61" s="421"/>
      <c r="G61" s="422"/>
      <c r="H61" s="843"/>
      <c r="I61" s="844"/>
      <c r="J61" s="399"/>
      <c r="K61" s="399"/>
      <c r="L61" s="43"/>
      <c r="M61" s="44" t="s">
        <v>453</v>
      </c>
      <c r="N61" s="50">
        <v>1060</v>
      </c>
      <c r="O61" s="46">
        <v>38319</v>
      </c>
      <c r="P61" s="46"/>
      <c r="Q61" s="47"/>
      <c r="R61" s="47"/>
      <c r="S61" s="48"/>
      <c r="T61" s="48">
        <v>1060</v>
      </c>
      <c r="U61" s="51"/>
      <c r="V61" s="51"/>
      <c r="W61" s="49"/>
    </row>
    <row r="62" spans="1:23" ht="13.5" thickBot="1">
      <c r="A62" s="443"/>
      <c r="B62" s="444"/>
      <c r="C62" s="425"/>
      <c r="D62" s="425"/>
      <c r="E62" s="425"/>
      <c r="F62" s="426"/>
      <c r="G62" s="427"/>
      <c r="H62" s="845"/>
      <c r="I62" s="846"/>
      <c r="J62" s="405"/>
      <c r="K62" s="405"/>
      <c r="L62" s="52"/>
      <c r="M62" s="53" t="s">
        <v>183</v>
      </c>
      <c r="N62" s="54">
        <f>SUM(N57:N61)</f>
        <v>15857.65</v>
      </c>
      <c r="O62" s="55"/>
      <c r="P62" s="55"/>
      <c r="Q62" s="56"/>
      <c r="R62" s="56"/>
      <c r="S62" s="57"/>
      <c r="T62" s="57"/>
      <c r="U62" s="58">
        <f>SUM(T57:T62)</f>
        <v>15857.65</v>
      </c>
      <c r="V62" s="58">
        <f>N62-U62</f>
        <v>0</v>
      </c>
      <c r="W62" s="59"/>
    </row>
    <row r="63" spans="1:23">
      <c r="A63" s="438">
        <v>7</v>
      </c>
      <c r="B63" s="407" t="s">
        <v>362</v>
      </c>
      <c r="C63" s="416"/>
      <c r="D63" s="416"/>
      <c r="E63" s="416"/>
      <c r="F63" s="30"/>
      <c r="G63" s="417"/>
      <c r="H63" s="847"/>
      <c r="I63" s="848"/>
      <c r="J63" s="780">
        <f>SUM(H64:I68)</f>
        <v>0</v>
      </c>
      <c r="K63" s="722">
        <f>J63+(J63*I9)</f>
        <v>0</v>
      </c>
      <c r="L63" s="36"/>
      <c r="M63" s="37" t="s">
        <v>391</v>
      </c>
      <c r="N63" s="38">
        <v>55000</v>
      </c>
      <c r="O63" s="39" t="s">
        <v>392</v>
      </c>
      <c r="P63" s="39"/>
      <c r="Q63" s="40"/>
      <c r="R63" s="40"/>
      <c r="S63" s="41"/>
      <c r="T63" s="41">
        <v>227.27</v>
      </c>
      <c r="U63" s="41"/>
      <c r="V63" s="41"/>
      <c r="W63" s="60"/>
    </row>
    <row r="64" spans="1:23">
      <c r="A64" s="411"/>
      <c r="B64" s="445"/>
      <c r="C64" s="420"/>
      <c r="D64" s="420"/>
      <c r="E64" s="420"/>
      <c r="F64" s="421"/>
      <c r="G64" s="422"/>
      <c r="H64" s="841"/>
      <c r="I64" s="842"/>
      <c r="J64" s="399"/>
      <c r="K64" s="399"/>
      <c r="L64" s="43"/>
      <c r="M64" s="44" t="s">
        <v>391</v>
      </c>
      <c r="N64" s="38">
        <v>55000</v>
      </c>
      <c r="O64" s="46" t="s">
        <v>460</v>
      </c>
      <c r="P64" s="46"/>
      <c r="Q64" s="47"/>
      <c r="R64" s="47"/>
      <c r="S64" s="48"/>
      <c r="T64" s="48">
        <v>30922.73</v>
      </c>
      <c r="U64" s="48"/>
      <c r="V64" s="48"/>
      <c r="W64" s="49"/>
    </row>
    <row r="65" spans="1:23">
      <c r="A65" s="411"/>
      <c r="B65" s="445"/>
      <c r="C65" s="420"/>
      <c r="D65" s="420"/>
      <c r="E65" s="420"/>
      <c r="F65" s="421"/>
      <c r="G65" s="422"/>
      <c r="H65" s="841"/>
      <c r="I65" s="842"/>
      <c r="J65" s="399"/>
      <c r="K65" s="399"/>
      <c r="L65" s="43"/>
      <c r="M65" s="44" t="s">
        <v>391</v>
      </c>
      <c r="N65" s="38">
        <v>55000</v>
      </c>
      <c r="O65" s="46" t="s">
        <v>461</v>
      </c>
      <c r="P65" s="46"/>
      <c r="Q65" s="47"/>
      <c r="R65" s="47"/>
      <c r="S65" s="48"/>
      <c r="T65" s="48">
        <v>15575</v>
      </c>
      <c r="U65" s="48"/>
      <c r="V65" s="48"/>
      <c r="W65" s="49"/>
    </row>
    <row r="66" spans="1:23">
      <c r="A66" s="431"/>
      <c r="B66" s="445"/>
      <c r="C66" s="420"/>
      <c r="D66" s="420"/>
      <c r="E66" s="420"/>
      <c r="F66" s="421"/>
      <c r="G66" s="422"/>
      <c r="H66" s="841"/>
      <c r="I66" s="842"/>
      <c r="J66" s="399"/>
      <c r="K66" s="399"/>
      <c r="L66" s="43"/>
      <c r="M66" s="44" t="s">
        <v>391</v>
      </c>
      <c r="N66" s="38">
        <v>55000</v>
      </c>
      <c r="O66" s="46" t="s">
        <v>463</v>
      </c>
      <c r="P66" s="46"/>
      <c r="Q66" s="47"/>
      <c r="R66" s="47"/>
      <c r="S66" s="48"/>
      <c r="T66" s="48">
        <v>15575</v>
      </c>
      <c r="U66" s="48"/>
      <c r="V66" s="48"/>
      <c r="W66" s="49"/>
    </row>
    <row r="67" spans="1:23">
      <c r="A67" s="431"/>
      <c r="B67" s="326"/>
      <c r="C67" s="420"/>
      <c r="D67" s="420"/>
      <c r="E67" s="420"/>
      <c r="F67" s="421"/>
      <c r="G67" s="422"/>
      <c r="H67" s="843"/>
      <c r="I67" s="844"/>
      <c r="J67" s="399"/>
      <c r="K67" s="399"/>
      <c r="L67" s="43"/>
      <c r="M67" s="44"/>
      <c r="N67" s="50"/>
      <c r="O67" s="46"/>
      <c r="P67" s="46">
        <v>44700</v>
      </c>
      <c r="Q67" s="47">
        <v>41977</v>
      </c>
      <c r="R67" s="47" t="s">
        <v>364</v>
      </c>
      <c r="S67" s="47">
        <v>41977</v>
      </c>
      <c r="T67" s="48"/>
      <c r="U67" s="51"/>
      <c r="V67" s="51"/>
      <c r="W67" s="49"/>
    </row>
    <row r="68" spans="1:23" ht="13.5" thickBot="1">
      <c r="A68" s="446"/>
      <c r="B68" s="435"/>
      <c r="C68" s="425"/>
      <c r="D68" s="425"/>
      <c r="E68" s="425"/>
      <c r="F68" s="426"/>
      <c r="G68" s="427"/>
      <c r="H68" s="845"/>
      <c r="I68" s="846"/>
      <c r="J68" s="405"/>
      <c r="K68" s="405"/>
      <c r="L68" s="52"/>
      <c r="M68" s="53" t="s">
        <v>183</v>
      </c>
      <c r="N68" s="54">
        <f>SUM(N63:N67)</f>
        <v>220000</v>
      </c>
      <c r="O68" s="55"/>
      <c r="P68" s="55"/>
      <c r="Q68" s="56"/>
      <c r="R68" s="56"/>
      <c r="S68" s="57"/>
      <c r="T68" s="57"/>
      <c r="U68" s="58">
        <f>SUM(T63:T68)</f>
        <v>62300</v>
      </c>
      <c r="V68" s="58">
        <f>N68-U68</f>
        <v>157700</v>
      </c>
      <c r="W68" s="59"/>
    </row>
    <row r="69" spans="1:23">
      <c r="A69" s="390">
        <v>8</v>
      </c>
      <c r="B69" s="407" t="s">
        <v>363</v>
      </c>
      <c r="C69" s="416"/>
      <c r="D69" s="416"/>
      <c r="E69" s="416"/>
      <c r="F69" s="30"/>
      <c r="G69" s="417"/>
      <c r="H69" s="847"/>
      <c r="I69" s="848"/>
      <c r="J69" s="780">
        <f>SUM(H69:I74)</f>
        <v>0</v>
      </c>
      <c r="K69" s="722">
        <f>J69+(J69*I9)</f>
        <v>0</v>
      </c>
      <c r="L69" s="36"/>
      <c r="M69" s="37" t="s">
        <v>393</v>
      </c>
      <c r="N69" s="38">
        <v>1750</v>
      </c>
      <c r="O69" s="39">
        <v>664</v>
      </c>
      <c r="P69" s="39"/>
      <c r="Q69" s="40"/>
      <c r="R69" s="40"/>
      <c r="S69" s="41"/>
      <c r="T69" s="41">
        <v>1750</v>
      </c>
      <c r="U69" s="41"/>
      <c r="V69" s="41"/>
      <c r="W69" s="68"/>
    </row>
    <row r="70" spans="1:23">
      <c r="A70" s="431"/>
      <c r="B70" s="445"/>
      <c r="C70" s="420"/>
      <c r="D70" s="420"/>
      <c r="E70" s="420"/>
      <c r="F70" s="421"/>
      <c r="G70" s="422"/>
      <c r="H70" s="841"/>
      <c r="I70" s="842"/>
      <c r="J70" s="399"/>
      <c r="K70" s="399"/>
      <c r="L70" s="43"/>
      <c r="M70" s="44"/>
      <c r="N70" s="45"/>
      <c r="O70" s="46"/>
      <c r="P70" s="46"/>
      <c r="Q70" s="47"/>
      <c r="R70" s="47"/>
      <c r="S70" s="48"/>
      <c r="T70" s="48"/>
      <c r="U70" s="48"/>
      <c r="V70" s="48"/>
      <c r="W70" s="69"/>
    </row>
    <row r="71" spans="1:23">
      <c r="A71" s="431"/>
      <c r="B71" s="445"/>
      <c r="C71" s="420"/>
      <c r="D71" s="420"/>
      <c r="E71" s="420"/>
      <c r="F71" s="447"/>
      <c r="G71" s="422"/>
      <c r="H71" s="841"/>
      <c r="I71" s="842"/>
      <c r="J71" s="399"/>
      <c r="K71" s="399"/>
      <c r="L71" s="43"/>
      <c r="M71" s="44"/>
      <c r="N71" s="45"/>
      <c r="O71" s="46"/>
      <c r="P71" s="46"/>
      <c r="Q71" s="47"/>
      <c r="R71" s="47"/>
      <c r="S71" s="48"/>
      <c r="T71" s="48"/>
      <c r="U71" s="48"/>
      <c r="V71" s="48"/>
      <c r="W71" s="49"/>
    </row>
    <row r="72" spans="1:23">
      <c r="A72" s="431"/>
      <c r="B72" s="445"/>
      <c r="C72" s="420"/>
      <c r="D72" s="420"/>
      <c r="E72" s="420"/>
      <c r="F72" s="397"/>
      <c r="G72" s="422"/>
      <c r="H72" s="841"/>
      <c r="I72" s="842"/>
      <c r="J72" s="399"/>
      <c r="K72" s="399"/>
      <c r="L72" s="43"/>
      <c r="M72" s="44"/>
      <c r="N72" s="45"/>
      <c r="O72" s="46"/>
      <c r="P72" s="46">
        <v>5978</v>
      </c>
      <c r="Q72" s="47">
        <v>41985</v>
      </c>
      <c r="R72" s="47" t="s">
        <v>372</v>
      </c>
      <c r="S72" s="47">
        <v>41992</v>
      </c>
      <c r="T72" s="48"/>
      <c r="U72" s="48"/>
      <c r="V72" s="48"/>
      <c r="W72" s="49"/>
    </row>
    <row r="73" spans="1:23">
      <c r="A73" s="431"/>
      <c r="B73" s="326"/>
      <c r="C73" s="420"/>
      <c r="D73" s="420"/>
      <c r="E73" s="420"/>
      <c r="F73" s="421"/>
      <c r="G73" s="422"/>
      <c r="H73" s="843"/>
      <c r="I73" s="844"/>
      <c r="J73" s="399"/>
      <c r="K73" s="399"/>
      <c r="L73" s="43"/>
      <c r="M73" s="44"/>
      <c r="N73" s="50"/>
      <c r="O73" s="46"/>
      <c r="P73" s="46"/>
      <c r="Q73" s="47"/>
      <c r="R73" s="47"/>
      <c r="S73" s="48"/>
      <c r="T73" s="48"/>
      <c r="U73" s="51"/>
      <c r="V73" s="51"/>
      <c r="W73" s="49"/>
    </row>
    <row r="74" spans="1:23" ht="13.5" thickBot="1">
      <c r="A74" s="446"/>
      <c r="B74" s="435"/>
      <c r="C74" s="425"/>
      <c r="D74" s="425"/>
      <c r="E74" s="425"/>
      <c r="F74" s="30"/>
      <c r="G74" s="417"/>
      <c r="H74" s="845"/>
      <c r="I74" s="846"/>
      <c r="J74" s="405"/>
      <c r="K74" s="405"/>
      <c r="L74" s="52"/>
      <c r="M74" s="53" t="s">
        <v>183</v>
      </c>
      <c r="N74" s="54">
        <f>SUM(N69:N73)</f>
        <v>1750</v>
      </c>
      <c r="O74" s="55"/>
      <c r="P74" s="55"/>
      <c r="Q74" s="56"/>
      <c r="R74" s="56"/>
      <c r="S74" s="57"/>
      <c r="T74" s="57"/>
      <c r="U74" s="58">
        <f>SUM(T69:T74)</f>
        <v>1750</v>
      </c>
      <c r="V74" s="58">
        <f>N74-U74</f>
        <v>0</v>
      </c>
      <c r="W74" s="42"/>
    </row>
    <row r="75" spans="1:23">
      <c r="A75" s="406">
        <v>9</v>
      </c>
      <c r="B75" s="407" t="s">
        <v>197</v>
      </c>
      <c r="C75" s="448"/>
      <c r="D75" s="449"/>
      <c r="E75" s="449"/>
      <c r="F75" s="450"/>
      <c r="G75" s="410"/>
      <c r="H75" s="847"/>
      <c r="I75" s="848"/>
      <c r="J75" s="780">
        <f>MIN(H75:I86)</f>
        <v>0</v>
      </c>
      <c r="K75" s="722">
        <f>J75+(J75*I9)</f>
        <v>0</v>
      </c>
      <c r="L75" s="36"/>
      <c r="M75" s="37" t="s">
        <v>426</v>
      </c>
      <c r="N75" s="38">
        <v>618.5</v>
      </c>
      <c r="O75" s="39">
        <v>238985</v>
      </c>
      <c r="P75" s="39"/>
      <c r="Q75" s="40"/>
      <c r="R75" s="40"/>
      <c r="S75" s="41"/>
      <c r="T75" s="41">
        <v>618.5</v>
      </c>
      <c r="U75" s="41"/>
      <c r="V75" s="41"/>
      <c r="W75" s="68"/>
    </row>
    <row r="76" spans="1:23">
      <c r="A76" s="482"/>
      <c r="B76" s="415"/>
      <c r="C76" s="416"/>
      <c r="D76" s="452"/>
      <c r="E76" s="452"/>
      <c r="F76" s="413"/>
      <c r="G76" s="414"/>
      <c r="H76" s="816"/>
      <c r="I76" s="817"/>
      <c r="J76" s="780"/>
      <c r="K76" s="722"/>
      <c r="L76" s="36"/>
      <c r="M76" s="37" t="s">
        <v>426</v>
      </c>
      <c r="N76" s="38">
        <v>618.5</v>
      </c>
      <c r="O76" s="39">
        <v>239065</v>
      </c>
      <c r="P76" s="39"/>
      <c r="Q76" s="40"/>
      <c r="R76" s="40"/>
      <c r="S76" s="41"/>
      <c r="T76" s="38">
        <v>618.5</v>
      </c>
      <c r="U76" s="41"/>
      <c r="V76" s="41"/>
      <c r="W76" s="31"/>
    </row>
    <row r="77" spans="1:23">
      <c r="A77" s="482"/>
      <c r="B77" s="415"/>
      <c r="C77" s="416"/>
      <c r="D77" s="452"/>
      <c r="E77" s="452"/>
      <c r="F77" s="413"/>
      <c r="G77" s="414"/>
      <c r="H77" s="816"/>
      <c r="I77" s="817"/>
      <c r="J77" s="780"/>
      <c r="K77" s="722"/>
      <c r="L77" s="36"/>
      <c r="M77" s="37" t="s">
        <v>426</v>
      </c>
      <c r="N77" s="38">
        <v>618.5</v>
      </c>
      <c r="O77" s="39">
        <v>239166</v>
      </c>
      <c r="P77" s="39"/>
      <c r="Q77" s="40"/>
      <c r="R77" s="40"/>
      <c r="S77" s="41"/>
      <c r="T77" s="38">
        <v>618.5</v>
      </c>
      <c r="U77" s="41"/>
      <c r="V77" s="41"/>
      <c r="W77" s="31"/>
    </row>
    <row r="78" spans="1:23">
      <c r="A78" s="482"/>
      <c r="B78" s="415"/>
      <c r="C78" s="416"/>
      <c r="D78" s="452"/>
      <c r="E78" s="452"/>
      <c r="F78" s="413"/>
      <c r="G78" s="414"/>
      <c r="H78" s="816"/>
      <c r="I78" s="817"/>
      <c r="J78" s="780"/>
      <c r="K78" s="722"/>
      <c r="L78" s="36"/>
      <c r="M78" s="37" t="s">
        <v>426</v>
      </c>
      <c r="N78" s="38">
        <v>618.5</v>
      </c>
      <c r="O78" s="39">
        <v>239279</v>
      </c>
      <c r="P78" s="39"/>
      <c r="Q78" s="40"/>
      <c r="R78" s="40"/>
      <c r="S78" s="41"/>
      <c r="T78" s="38">
        <v>618.5</v>
      </c>
      <c r="U78" s="41"/>
      <c r="V78" s="41"/>
      <c r="W78" s="31"/>
    </row>
    <row r="79" spans="1:23">
      <c r="A79" s="482"/>
      <c r="B79" s="415"/>
      <c r="C79" s="416"/>
      <c r="D79" s="452"/>
      <c r="E79" s="452"/>
      <c r="F79" s="413"/>
      <c r="G79" s="414"/>
      <c r="H79" s="816"/>
      <c r="I79" s="817"/>
      <c r="J79" s="780"/>
      <c r="K79" s="722"/>
      <c r="L79" s="36"/>
      <c r="M79" s="37" t="s">
        <v>426</v>
      </c>
      <c r="N79" s="38">
        <v>618.5</v>
      </c>
      <c r="O79" s="39">
        <v>239417</v>
      </c>
      <c r="P79" s="39"/>
      <c r="Q79" s="40"/>
      <c r="R79" s="40"/>
      <c r="S79" s="41"/>
      <c r="T79" s="38">
        <v>618.5</v>
      </c>
      <c r="U79" s="41"/>
      <c r="V79" s="41"/>
      <c r="W79" s="31"/>
    </row>
    <row r="80" spans="1:23">
      <c r="A80" s="482"/>
      <c r="B80" s="415"/>
      <c r="C80" s="416"/>
      <c r="D80" s="452"/>
      <c r="E80" s="452"/>
      <c r="F80" s="413"/>
      <c r="G80" s="414"/>
      <c r="H80" s="816"/>
      <c r="I80" s="817"/>
      <c r="J80" s="780"/>
      <c r="K80" s="722"/>
      <c r="L80" s="36"/>
      <c r="M80" s="37" t="s">
        <v>426</v>
      </c>
      <c r="N80" s="38">
        <v>619.70000000000005</v>
      </c>
      <c r="O80" s="39">
        <v>34107</v>
      </c>
      <c r="P80" s="39"/>
      <c r="Q80" s="40"/>
      <c r="R80" s="40"/>
      <c r="S80" s="41"/>
      <c r="T80" s="38">
        <v>619.70000000000005</v>
      </c>
      <c r="U80" s="41"/>
      <c r="V80" s="41"/>
      <c r="W80" s="31"/>
    </row>
    <row r="81" spans="1:24">
      <c r="A81" s="482"/>
      <c r="B81" s="415"/>
      <c r="C81" s="416"/>
      <c r="D81" s="452"/>
      <c r="E81" s="452"/>
      <c r="F81" s="413"/>
      <c r="G81" s="414"/>
      <c r="H81" s="825"/>
      <c r="I81" s="826"/>
      <c r="J81" s="780"/>
      <c r="K81" s="722"/>
      <c r="L81" s="36"/>
      <c r="M81" s="37" t="s">
        <v>426</v>
      </c>
      <c r="N81" s="38">
        <v>100</v>
      </c>
      <c r="O81" s="39">
        <v>34499</v>
      </c>
      <c r="P81" s="39"/>
      <c r="Q81" s="40"/>
      <c r="R81" s="40"/>
      <c r="S81" s="41"/>
      <c r="T81" s="38">
        <v>100</v>
      </c>
      <c r="U81" s="41"/>
      <c r="V81" s="41"/>
      <c r="W81" s="31"/>
    </row>
    <row r="82" spans="1:24">
      <c r="A82" s="411"/>
      <c r="B82" s="451"/>
      <c r="C82" s="420"/>
      <c r="D82" s="452"/>
      <c r="E82" s="452"/>
      <c r="F82" s="413"/>
      <c r="G82" s="414"/>
      <c r="H82" s="841"/>
      <c r="I82" s="842"/>
      <c r="J82" s="399"/>
      <c r="K82" s="399"/>
      <c r="L82" s="43"/>
      <c r="M82" s="44" t="s">
        <v>427</v>
      </c>
      <c r="N82" s="45">
        <v>115.83</v>
      </c>
      <c r="O82" s="46" t="s">
        <v>428</v>
      </c>
      <c r="P82" s="46" t="s">
        <v>371</v>
      </c>
      <c r="Q82" s="47">
        <v>41990</v>
      </c>
      <c r="R82" s="47" t="s">
        <v>369</v>
      </c>
      <c r="S82" s="48">
        <v>42021</v>
      </c>
      <c r="T82" s="48">
        <v>115.83</v>
      </c>
      <c r="U82" s="48"/>
      <c r="V82" s="48"/>
      <c r="W82" s="42"/>
    </row>
    <row r="83" spans="1:24">
      <c r="A83" s="390"/>
      <c r="B83" s="451"/>
      <c r="C83" s="416"/>
      <c r="D83" s="416"/>
      <c r="E83" s="416"/>
      <c r="F83" s="30"/>
      <c r="G83" s="417"/>
      <c r="H83" s="841"/>
      <c r="I83" s="842"/>
      <c r="J83" s="399"/>
      <c r="K83" s="399"/>
      <c r="L83" s="43"/>
      <c r="M83" s="44" t="s">
        <v>427</v>
      </c>
      <c r="N83" s="45">
        <v>80</v>
      </c>
      <c r="O83" s="46" t="s">
        <v>429</v>
      </c>
      <c r="P83" s="46"/>
      <c r="Q83" s="47"/>
      <c r="R83" s="47"/>
      <c r="S83" s="48"/>
      <c r="T83" s="48">
        <v>80</v>
      </c>
      <c r="U83" s="48"/>
      <c r="V83" s="48"/>
      <c r="W83" s="49"/>
    </row>
    <row r="84" spans="1:24">
      <c r="A84" s="431"/>
      <c r="B84" s="445"/>
      <c r="C84" s="420"/>
      <c r="D84" s="420"/>
      <c r="E84" s="420"/>
      <c r="F84" s="421"/>
      <c r="G84" s="422"/>
      <c r="H84" s="841"/>
      <c r="I84" s="842"/>
      <c r="J84" s="399"/>
      <c r="K84" s="399"/>
      <c r="L84" s="43"/>
      <c r="M84" s="44"/>
      <c r="N84" s="45"/>
      <c r="O84" s="46"/>
      <c r="P84" s="46"/>
      <c r="Q84" s="47"/>
      <c r="R84" s="47"/>
      <c r="S84" s="48"/>
      <c r="T84" s="48"/>
      <c r="U84" s="48"/>
      <c r="V84" s="48"/>
      <c r="W84" s="49"/>
    </row>
    <row r="85" spans="1:24">
      <c r="A85" s="431"/>
      <c r="B85" s="445"/>
      <c r="C85" s="420"/>
      <c r="D85" s="420"/>
      <c r="E85" s="420"/>
      <c r="F85" s="397"/>
      <c r="G85" s="422"/>
      <c r="H85" s="843"/>
      <c r="I85" s="844"/>
      <c r="J85" s="399"/>
      <c r="K85" s="399"/>
      <c r="L85" s="43"/>
      <c r="M85" s="44"/>
      <c r="N85" s="50"/>
      <c r="O85" s="46"/>
      <c r="P85" s="46"/>
      <c r="Q85" s="47"/>
      <c r="R85" s="47"/>
      <c r="S85" s="48"/>
      <c r="T85" s="48"/>
      <c r="U85" s="51"/>
      <c r="V85" s="51"/>
      <c r="W85" s="49"/>
    </row>
    <row r="86" spans="1:24" ht="13.5" thickBot="1">
      <c r="A86" s="446"/>
      <c r="B86" s="444"/>
      <c r="C86" s="425"/>
      <c r="D86" s="425"/>
      <c r="E86" s="425"/>
      <c r="F86" s="426"/>
      <c r="G86" s="427"/>
      <c r="H86" s="845"/>
      <c r="I86" s="846"/>
      <c r="J86" s="405"/>
      <c r="K86" s="405"/>
      <c r="L86" s="52"/>
      <c r="M86" s="53" t="s">
        <v>183</v>
      </c>
      <c r="N86" s="54">
        <f>SUM(N75:N85)</f>
        <v>4008.0299999999997</v>
      </c>
      <c r="O86" s="55"/>
      <c r="P86" s="55"/>
      <c r="Q86" s="56"/>
      <c r="R86" s="56"/>
      <c r="S86" s="57"/>
      <c r="T86" s="57"/>
      <c r="U86" s="58">
        <f>SUM(T75:T86)</f>
        <v>4008.0299999999997</v>
      </c>
      <c r="V86" s="58">
        <f>N86-U86</f>
        <v>0</v>
      </c>
      <c r="W86" s="59"/>
    </row>
    <row r="87" spans="1:24">
      <c r="A87" s="390">
        <v>10</v>
      </c>
      <c r="B87" s="415" t="s">
        <v>321</v>
      </c>
      <c r="C87" s="408"/>
      <c r="D87" s="408"/>
      <c r="E87" s="408"/>
      <c r="F87" s="409"/>
      <c r="G87" s="410"/>
      <c r="H87" s="847"/>
      <c r="I87" s="848"/>
      <c r="J87" s="780">
        <f>MIN(H87:I92)</f>
        <v>0</v>
      </c>
      <c r="K87" s="722">
        <f>J87+(J87*I9)</f>
        <v>0</v>
      </c>
      <c r="L87" s="36"/>
      <c r="M87" s="37" t="s">
        <v>423</v>
      </c>
      <c r="N87" s="38">
        <v>127.27</v>
      </c>
      <c r="O87" s="39">
        <v>1898</v>
      </c>
      <c r="P87" s="39"/>
      <c r="Q87" s="40"/>
      <c r="R87" s="40"/>
      <c r="S87" s="41"/>
      <c r="T87" s="41">
        <v>127.27</v>
      </c>
      <c r="U87" s="41"/>
      <c r="V87" s="41"/>
      <c r="W87" s="60"/>
    </row>
    <row r="88" spans="1:24">
      <c r="A88" s="411"/>
      <c r="B88" s="415"/>
      <c r="C88" s="412"/>
      <c r="D88" s="412"/>
      <c r="E88" s="412"/>
      <c r="F88" s="453"/>
      <c r="G88" s="414"/>
      <c r="H88" s="841"/>
      <c r="I88" s="842"/>
      <c r="J88" s="399"/>
      <c r="K88" s="399"/>
      <c r="L88" s="43"/>
      <c r="M88" s="44" t="s">
        <v>455</v>
      </c>
      <c r="N88" s="45">
        <v>330</v>
      </c>
      <c r="O88" s="46">
        <v>52045</v>
      </c>
      <c r="P88" s="46"/>
      <c r="Q88" s="47"/>
      <c r="R88" s="47"/>
      <c r="S88" s="48"/>
      <c r="T88" s="45">
        <v>330</v>
      </c>
      <c r="U88" s="48"/>
      <c r="V88" s="48"/>
      <c r="W88" s="49"/>
    </row>
    <row r="89" spans="1:24">
      <c r="A89" s="390"/>
      <c r="B89" s="415"/>
      <c r="C89" s="416"/>
      <c r="D89" s="416"/>
      <c r="E89" s="703"/>
      <c r="F89" s="704"/>
      <c r="G89" s="417"/>
      <c r="H89" s="841"/>
      <c r="I89" s="842"/>
      <c r="J89" s="399"/>
      <c r="K89" s="399"/>
      <c r="L89" s="43"/>
      <c r="M89" s="44" t="s">
        <v>456</v>
      </c>
      <c r="N89" s="45">
        <v>63.64</v>
      </c>
      <c r="O89" s="46">
        <v>4610671</v>
      </c>
      <c r="P89" s="46">
        <v>285415</v>
      </c>
      <c r="Q89" s="47">
        <v>41970</v>
      </c>
      <c r="R89" s="47" t="s">
        <v>364</v>
      </c>
      <c r="S89" s="47">
        <v>41970</v>
      </c>
      <c r="T89" s="48">
        <v>63.64</v>
      </c>
      <c r="U89" s="48"/>
      <c r="V89" s="48"/>
      <c r="W89" s="72"/>
    </row>
    <row r="90" spans="1:24">
      <c r="A90" s="431"/>
      <c r="B90" s="440"/>
      <c r="C90" s="420"/>
      <c r="D90" s="420"/>
      <c r="E90" s="420"/>
      <c r="F90" s="421"/>
      <c r="G90" s="422"/>
      <c r="H90" s="841"/>
      <c r="I90" s="842"/>
      <c r="J90" s="399"/>
      <c r="K90" s="399"/>
      <c r="L90" s="43"/>
      <c r="M90" s="44" t="s">
        <v>456</v>
      </c>
      <c r="N90" s="45">
        <v>318.18</v>
      </c>
      <c r="O90" s="46">
        <v>4610549</v>
      </c>
      <c r="P90" s="46"/>
      <c r="Q90" s="47"/>
      <c r="R90" s="47"/>
      <c r="S90" s="48"/>
      <c r="T90" s="48">
        <v>318.18</v>
      </c>
      <c r="U90" s="48"/>
      <c r="V90" s="48"/>
      <c r="W90" s="49"/>
    </row>
    <row r="91" spans="1:24">
      <c r="A91" s="431"/>
      <c r="B91" s="454"/>
      <c r="C91" s="420"/>
      <c r="D91" s="420"/>
      <c r="E91" s="420"/>
      <c r="F91" s="421"/>
      <c r="G91" s="422"/>
      <c r="H91" s="843"/>
      <c r="I91" s="844"/>
      <c r="J91" s="399"/>
      <c r="K91" s="399"/>
      <c r="L91" s="43"/>
      <c r="M91" s="44" t="s">
        <v>464</v>
      </c>
      <c r="N91" s="50">
        <v>168.38</v>
      </c>
      <c r="O91" s="46">
        <v>168848</v>
      </c>
      <c r="P91" s="46"/>
      <c r="Q91" s="47"/>
      <c r="R91" s="47"/>
      <c r="S91" s="48"/>
      <c r="T91" s="48">
        <v>168.38</v>
      </c>
      <c r="U91" s="51"/>
      <c r="V91" s="51"/>
      <c r="W91" s="49"/>
    </row>
    <row r="92" spans="1:24" ht="13.5" thickBot="1">
      <c r="A92" s="446"/>
      <c r="B92" s="435"/>
      <c r="C92" s="425"/>
      <c r="D92" s="425"/>
      <c r="E92" s="425"/>
      <c r="F92" s="426"/>
      <c r="G92" s="427"/>
      <c r="H92" s="845"/>
      <c r="I92" s="846"/>
      <c r="J92" s="405"/>
      <c r="K92" s="405"/>
      <c r="L92" s="52"/>
      <c r="M92" s="53" t="s">
        <v>183</v>
      </c>
      <c r="N92" s="54">
        <f>SUM(N87:N91)</f>
        <v>1007.4699999999999</v>
      </c>
      <c r="O92" s="55"/>
      <c r="P92" s="55"/>
      <c r="Q92" s="56"/>
      <c r="R92" s="56"/>
      <c r="S92" s="57"/>
      <c r="T92" s="57"/>
      <c r="U92" s="58">
        <f>SUM(T87:T92)</f>
        <v>1007.4699999999999</v>
      </c>
      <c r="V92" s="58">
        <f>N92-U92</f>
        <v>0</v>
      </c>
      <c r="W92" s="59"/>
    </row>
    <row r="93" spans="1:24">
      <c r="A93" s="390">
        <v>11</v>
      </c>
      <c r="B93" s="415" t="s">
        <v>365</v>
      </c>
      <c r="C93" s="416"/>
      <c r="D93" s="416"/>
      <c r="E93" s="416"/>
      <c r="F93" s="30"/>
      <c r="G93" s="417"/>
      <c r="H93" s="847"/>
      <c r="I93" s="848"/>
      <c r="J93" s="780">
        <f>MIN(H93:I98)</f>
        <v>0</v>
      </c>
      <c r="K93" s="722">
        <f>J93+(J93*I9)</f>
        <v>0</v>
      </c>
      <c r="L93" s="36"/>
      <c r="M93" s="37"/>
      <c r="N93" s="38"/>
      <c r="O93" s="39"/>
      <c r="P93" s="39"/>
      <c r="Q93" s="40"/>
      <c r="R93" s="40"/>
      <c r="S93" s="41"/>
      <c r="T93" s="41"/>
      <c r="U93" s="41"/>
      <c r="V93" s="41"/>
      <c r="W93" s="60"/>
      <c r="X93" s="73"/>
    </row>
    <row r="94" spans="1:24">
      <c r="A94" s="431"/>
      <c r="B94" s="420"/>
      <c r="C94" s="420"/>
      <c r="D94" s="420"/>
      <c r="E94" s="705" t="s">
        <v>366</v>
      </c>
      <c r="F94" s="704" t="s">
        <v>367</v>
      </c>
      <c r="G94" s="422"/>
      <c r="H94" s="841"/>
      <c r="I94" s="842"/>
      <c r="J94" s="399"/>
      <c r="K94" s="399"/>
      <c r="L94" s="43"/>
      <c r="M94" s="44"/>
      <c r="N94" s="45"/>
      <c r="O94" s="46"/>
      <c r="P94" s="46" t="s">
        <v>370</v>
      </c>
      <c r="Q94" s="47">
        <v>41976</v>
      </c>
      <c r="R94" s="47" t="s">
        <v>368</v>
      </c>
      <c r="S94" s="47">
        <v>42007</v>
      </c>
      <c r="T94" s="48"/>
      <c r="U94" s="48"/>
      <c r="V94" s="48"/>
      <c r="W94" s="49"/>
      <c r="X94" s="73"/>
    </row>
    <row r="95" spans="1:24">
      <c r="A95" s="431"/>
      <c r="B95" s="420"/>
      <c r="C95" s="420"/>
      <c r="D95" s="420"/>
      <c r="E95" s="420"/>
      <c r="F95" s="455"/>
      <c r="G95" s="422"/>
      <c r="H95" s="841"/>
      <c r="I95" s="842"/>
      <c r="J95" s="399"/>
      <c r="K95" s="399"/>
      <c r="L95" s="43"/>
      <c r="M95" s="44"/>
      <c r="N95" s="45"/>
      <c r="O95" s="46"/>
      <c r="P95" s="46"/>
      <c r="Q95" s="47"/>
      <c r="R95" s="47"/>
      <c r="S95" s="48"/>
      <c r="T95" s="48"/>
      <c r="U95" s="48"/>
      <c r="V95" s="48"/>
      <c r="W95" s="49"/>
      <c r="X95" s="73"/>
    </row>
    <row r="96" spans="1:24">
      <c r="A96" s="431"/>
      <c r="B96" s="326"/>
      <c r="C96" s="420"/>
      <c r="D96" s="420"/>
      <c r="E96" s="420"/>
      <c r="F96" s="455"/>
      <c r="G96" s="422"/>
      <c r="H96" s="841"/>
      <c r="I96" s="842"/>
      <c r="J96" s="399"/>
      <c r="K96" s="399"/>
      <c r="L96" s="43"/>
      <c r="M96" s="44"/>
      <c r="N96" s="45"/>
      <c r="O96" s="46"/>
      <c r="P96" s="46"/>
      <c r="Q96" s="47"/>
      <c r="R96" s="47"/>
      <c r="S96" s="48"/>
      <c r="T96" s="48"/>
      <c r="U96" s="48"/>
      <c r="V96" s="48"/>
      <c r="W96" s="49"/>
      <c r="X96" s="73"/>
    </row>
    <row r="97" spans="1:23">
      <c r="A97" s="431"/>
      <c r="B97" s="445"/>
      <c r="C97" s="420"/>
      <c r="D97" s="420"/>
      <c r="E97" s="420"/>
      <c r="F97" s="397"/>
      <c r="G97" s="422"/>
      <c r="H97" s="843"/>
      <c r="I97" s="844"/>
      <c r="J97" s="399"/>
      <c r="K97" s="399"/>
      <c r="L97" s="43"/>
      <c r="M97" s="44"/>
      <c r="N97" s="50"/>
      <c r="O97" s="46"/>
      <c r="P97" s="46"/>
      <c r="Q97" s="47"/>
      <c r="R97" s="47"/>
      <c r="S97" s="48"/>
      <c r="T97" s="48"/>
      <c r="U97" s="51"/>
      <c r="V97" s="51"/>
      <c r="W97" s="49"/>
    </row>
    <row r="98" spans="1:23" ht="13.5" thickBot="1">
      <c r="A98" s="446"/>
      <c r="B98" s="435"/>
      <c r="C98" s="425"/>
      <c r="D98" s="425"/>
      <c r="E98" s="425"/>
      <c r="F98" s="426"/>
      <c r="G98" s="427"/>
      <c r="H98" s="845"/>
      <c r="I98" s="846"/>
      <c r="J98" s="405"/>
      <c r="K98" s="405"/>
      <c r="L98" s="52"/>
      <c r="M98" s="53" t="s">
        <v>183</v>
      </c>
      <c r="N98" s="54">
        <f>SUM(N93:N97)</f>
        <v>0</v>
      </c>
      <c r="O98" s="55"/>
      <c r="P98" s="55"/>
      <c r="Q98" s="56"/>
      <c r="R98" s="56"/>
      <c r="S98" s="57"/>
      <c r="T98" s="57"/>
      <c r="U98" s="58">
        <f>SUM(T93:T98)</f>
        <v>0</v>
      </c>
      <c r="V98" s="58">
        <f>N98-U98</f>
        <v>0</v>
      </c>
      <c r="W98" s="59"/>
    </row>
    <row r="99" spans="1:23">
      <c r="A99" s="390">
        <v>12</v>
      </c>
      <c r="B99" s="415"/>
      <c r="C99" s="408"/>
      <c r="D99" s="408"/>
      <c r="E99" s="408"/>
      <c r="F99" s="409"/>
      <c r="G99" s="410"/>
      <c r="H99" s="847"/>
      <c r="I99" s="848"/>
      <c r="J99" s="780">
        <f>MIN(H99:I104)</f>
        <v>0</v>
      </c>
      <c r="K99" s="722">
        <f>J99+(J99*I9)</f>
        <v>0</v>
      </c>
      <c r="L99" s="36"/>
      <c r="M99" s="37"/>
      <c r="N99" s="38"/>
      <c r="O99" s="39"/>
      <c r="P99" s="39"/>
      <c r="Q99" s="40"/>
      <c r="R99" s="40"/>
      <c r="S99" s="41"/>
      <c r="T99" s="41"/>
      <c r="U99" s="41"/>
      <c r="V99" s="41"/>
      <c r="W99" s="68"/>
    </row>
    <row r="100" spans="1:23">
      <c r="A100" s="456"/>
      <c r="B100" s="415"/>
      <c r="C100" s="457"/>
      <c r="D100" s="412"/>
      <c r="E100" s="412"/>
      <c r="F100" s="458"/>
      <c r="G100" s="414"/>
      <c r="H100" s="841"/>
      <c r="I100" s="842"/>
      <c r="J100" s="399"/>
      <c r="K100" s="399"/>
      <c r="L100" s="43"/>
      <c r="M100" s="44"/>
      <c r="N100" s="45"/>
      <c r="O100" s="46"/>
      <c r="P100" s="46"/>
      <c r="Q100" s="47"/>
      <c r="R100" s="47"/>
      <c r="S100" s="48"/>
      <c r="T100" s="48"/>
      <c r="U100" s="48"/>
      <c r="V100" s="48"/>
      <c r="W100" s="74"/>
    </row>
    <row r="101" spans="1:23">
      <c r="A101" s="411"/>
      <c r="B101" s="415"/>
      <c r="C101" s="459"/>
      <c r="D101" s="416"/>
      <c r="E101" s="416"/>
      <c r="F101" s="460"/>
      <c r="G101" s="417"/>
      <c r="H101" s="841"/>
      <c r="I101" s="842"/>
      <c r="J101" s="399"/>
      <c r="K101" s="399"/>
      <c r="L101" s="43"/>
      <c r="M101" s="44"/>
      <c r="N101" s="45"/>
      <c r="O101" s="46"/>
      <c r="P101" s="46"/>
      <c r="Q101" s="47"/>
      <c r="R101" s="47"/>
      <c r="S101" s="48"/>
      <c r="T101" s="48"/>
      <c r="U101" s="48"/>
      <c r="V101" s="48"/>
      <c r="W101" s="30"/>
    </row>
    <row r="102" spans="1:23">
      <c r="A102" s="431"/>
      <c r="B102" s="441"/>
      <c r="C102" s="400"/>
      <c r="D102" s="420"/>
      <c r="E102" s="420"/>
      <c r="F102" s="461"/>
      <c r="G102" s="422"/>
      <c r="H102" s="841"/>
      <c r="I102" s="842"/>
      <c r="J102" s="399"/>
      <c r="K102" s="399"/>
      <c r="L102" s="43"/>
      <c r="M102" s="44"/>
      <c r="N102" s="45"/>
      <c r="O102" s="46"/>
      <c r="P102" s="46"/>
      <c r="Q102" s="47"/>
      <c r="R102" s="47"/>
      <c r="S102" s="48"/>
      <c r="T102" s="48"/>
      <c r="U102" s="48"/>
      <c r="V102" s="48"/>
      <c r="W102" s="49"/>
    </row>
    <row r="103" spans="1:23">
      <c r="A103" s="431"/>
      <c r="B103" s="462"/>
      <c r="C103" s="463"/>
      <c r="D103" s="464"/>
      <c r="E103" s="464"/>
      <c r="F103" s="465"/>
      <c r="G103" s="422"/>
      <c r="H103" s="843"/>
      <c r="I103" s="844"/>
      <c r="J103" s="399"/>
      <c r="K103" s="399"/>
      <c r="L103" s="43"/>
      <c r="M103" s="44"/>
      <c r="N103" s="50"/>
      <c r="O103" s="46"/>
      <c r="P103" s="46"/>
      <c r="Q103" s="47"/>
      <c r="R103" s="47"/>
      <c r="S103" s="48"/>
      <c r="T103" s="48"/>
      <c r="U103" s="51"/>
      <c r="V103" s="51"/>
      <c r="W103" s="49"/>
    </row>
    <row r="104" spans="1:23" ht="13.5" thickBot="1">
      <c r="A104" s="466"/>
      <c r="B104" s="467"/>
      <c r="C104" s="468"/>
      <c r="D104" s="425"/>
      <c r="E104" s="425"/>
      <c r="F104" s="426"/>
      <c r="G104" s="427"/>
      <c r="H104" s="845"/>
      <c r="I104" s="846"/>
      <c r="J104" s="405"/>
      <c r="K104" s="405"/>
      <c r="L104" s="52"/>
      <c r="M104" s="53" t="s">
        <v>183</v>
      </c>
      <c r="N104" s="54">
        <f>SUM(N99:N103)</f>
        <v>0</v>
      </c>
      <c r="O104" s="55"/>
      <c r="P104" s="55"/>
      <c r="Q104" s="56"/>
      <c r="R104" s="56"/>
      <c r="S104" s="57"/>
      <c r="T104" s="57"/>
      <c r="U104" s="58">
        <f>SUM(T99:T104)</f>
        <v>0</v>
      </c>
      <c r="V104" s="58">
        <f>N104-U104</f>
        <v>0</v>
      </c>
      <c r="W104" s="59"/>
    </row>
    <row r="105" spans="1:23">
      <c r="A105" s="390">
        <v>13</v>
      </c>
      <c r="B105" s="415"/>
      <c r="C105" s="416"/>
      <c r="D105" s="416"/>
      <c r="E105" s="416"/>
      <c r="F105" s="30"/>
      <c r="G105" s="417"/>
      <c r="H105" s="847"/>
      <c r="I105" s="848"/>
      <c r="J105" s="780">
        <f>MIN(H105:I110)</f>
        <v>0</v>
      </c>
      <c r="K105" s="722">
        <f>J105+(J105*I9)</f>
        <v>0</v>
      </c>
      <c r="L105" s="36"/>
      <c r="M105" s="37"/>
      <c r="N105" s="38"/>
      <c r="O105" s="39"/>
      <c r="P105" s="39"/>
      <c r="Q105" s="40"/>
      <c r="R105" s="40"/>
      <c r="S105" s="41"/>
      <c r="T105" s="41"/>
      <c r="U105" s="41"/>
      <c r="V105" s="41"/>
      <c r="W105" s="68"/>
    </row>
    <row r="106" spans="1:23">
      <c r="A106" s="431"/>
      <c r="B106" s="445"/>
      <c r="C106" s="420"/>
      <c r="D106" s="420"/>
      <c r="E106" s="420"/>
      <c r="F106" s="428"/>
      <c r="G106" s="422"/>
      <c r="H106" s="841"/>
      <c r="I106" s="842"/>
      <c r="J106" s="399"/>
      <c r="K106" s="399"/>
      <c r="L106" s="43"/>
      <c r="M106" s="44"/>
      <c r="N106" s="45"/>
      <c r="O106" s="46"/>
      <c r="P106" s="46"/>
      <c r="Q106" s="47"/>
      <c r="R106" s="47"/>
      <c r="S106" s="48"/>
      <c r="T106" s="48"/>
      <c r="U106" s="48"/>
      <c r="V106" s="48"/>
      <c r="W106" s="69"/>
    </row>
    <row r="107" spans="1:23">
      <c r="A107" s="431"/>
      <c r="B107" s="445"/>
      <c r="C107" s="420"/>
      <c r="D107" s="420"/>
      <c r="E107" s="420"/>
      <c r="F107" s="421"/>
      <c r="G107" s="422"/>
      <c r="H107" s="841"/>
      <c r="I107" s="842"/>
      <c r="J107" s="399"/>
      <c r="K107" s="399"/>
      <c r="L107" s="43"/>
      <c r="M107" s="44"/>
      <c r="N107" s="45"/>
      <c r="O107" s="46"/>
      <c r="P107" s="46"/>
      <c r="Q107" s="47"/>
      <c r="R107" s="47"/>
      <c r="S107" s="48"/>
      <c r="T107" s="48"/>
      <c r="U107" s="48"/>
      <c r="V107" s="48"/>
      <c r="W107" s="49"/>
    </row>
    <row r="108" spans="1:23">
      <c r="A108" s="431"/>
      <c r="B108" s="445"/>
      <c r="C108" s="420"/>
      <c r="D108" s="420"/>
      <c r="E108" s="420"/>
      <c r="F108" s="421"/>
      <c r="G108" s="422"/>
      <c r="H108" s="841"/>
      <c r="I108" s="842"/>
      <c r="J108" s="399"/>
      <c r="K108" s="399"/>
      <c r="L108" s="43"/>
      <c r="M108" s="44"/>
      <c r="N108" s="45"/>
      <c r="O108" s="46"/>
      <c r="P108" s="46"/>
      <c r="Q108" s="47"/>
      <c r="R108" s="47"/>
      <c r="S108" s="48"/>
      <c r="T108" s="48"/>
      <c r="U108" s="48"/>
      <c r="V108" s="48"/>
      <c r="W108" s="49"/>
    </row>
    <row r="109" spans="1:23">
      <c r="A109" s="431"/>
      <c r="B109" s="445"/>
      <c r="C109" s="420"/>
      <c r="D109" s="420"/>
      <c r="E109" s="420"/>
      <c r="F109" s="397"/>
      <c r="G109" s="422"/>
      <c r="H109" s="843"/>
      <c r="I109" s="844"/>
      <c r="J109" s="399"/>
      <c r="K109" s="399"/>
      <c r="L109" s="43"/>
      <c r="M109" s="44"/>
      <c r="N109" s="50"/>
      <c r="O109" s="46"/>
      <c r="P109" s="46"/>
      <c r="Q109" s="47"/>
      <c r="R109" s="47"/>
      <c r="S109" s="48"/>
      <c r="T109" s="48"/>
      <c r="U109" s="51"/>
      <c r="V109" s="51"/>
      <c r="W109" s="49"/>
    </row>
    <row r="110" spans="1:23" ht="13.5" thickBot="1">
      <c r="A110" s="469"/>
      <c r="B110" s="470"/>
      <c r="C110" s="425"/>
      <c r="D110" s="425"/>
      <c r="E110" s="425"/>
      <c r="F110" s="426"/>
      <c r="G110" s="427"/>
      <c r="H110" s="845"/>
      <c r="I110" s="846"/>
      <c r="J110" s="405"/>
      <c r="K110" s="405"/>
      <c r="L110" s="52"/>
      <c r="M110" s="53" t="s">
        <v>183</v>
      </c>
      <c r="N110" s="54">
        <f>SUM(N105:N109)</f>
        <v>0</v>
      </c>
      <c r="O110" s="55"/>
      <c r="P110" s="55"/>
      <c r="Q110" s="56"/>
      <c r="R110" s="56"/>
      <c r="S110" s="57"/>
      <c r="T110" s="57"/>
      <c r="U110" s="58">
        <f>SUM(T105:T110)</f>
        <v>0</v>
      </c>
      <c r="V110" s="58">
        <f>N110-U110</f>
        <v>0</v>
      </c>
      <c r="W110" s="59"/>
    </row>
    <row r="111" spans="1:23">
      <c r="A111" s="406">
        <v>14</v>
      </c>
      <c r="B111" s="471"/>
      <c r="C111" s="408"/>
      <c r="D111" s="408"/>
      <c r="E111" s="408"/>
      <c r="F111" s="472"/>
      <c r="G111" s="410"/>
      <c r="H111" s="847"/>
      <c r="I111" s="848"/>
      <c r="J111" s="780">
        <f>MIN(H111:I116)</f>
        <v>0</v>
      </c>
      <c r="K111" s="723">
        <f>J111+(J111*I9)</f>
        <v>0</v>
      </c>
      <c r="L111" s="36"/>
      <c r="M111" s="37"/>
      <c r="N111" s="38"/>
      <c r="O111" s="39"/>
      <c r="P111" s="39"/>
      <c r="Q111" s="40"/>
      <c r="R111" s="40"/>
      <c r="S111" s="41"/>
      <c r="T111" s="41"/>
      <c r="U111" s="41"/>
      <c r="V111" s="41"/>
      <c r="W111" s="60"/>
    </row>
    <row r="112" spans="1:23">
      <c r="A112" s="473"/>
      <c r="B112" s="474"/>
      <c r="C112" s="412"/>
      <c r="D112" s="412"/>
      <c r="E112" s="412"/>
      <c r="F112" s="475"/>
      <c r="G112" s="414"/>
      <c r="H112" s="841"/>
      <c r="I112" s="842"/>
      <c r="J112" s="399"/>
      <c r="K112" s="476"/>
      <c r="L112" s="43"/>
      <c r="M112" s="44"/>
      <c r="N112" s="45"/>
      <c r="O112" s="46"/>
      <c r="P112" s="46"/>
      <c r="Q112" s="47"/>
      <c r="R112" s="47"/>
      <c r="S112" s="48"/>
      <c r="T112" s="48"/>
      <c r="U112" s="48"/>
      <c r="V112" s="48"/>
      <c r="W112" s="75"/>
    </row>
    <row r="113" spans="1:23">
      <c r="A113" s="477"/>
      <c r="B113" s="474"/>
      <c r="C113" s="416"/>
      <c r="D113" s="416"/>
      <c r="E113" s="416"/>
      <c r="F113" s="30"/>
      <c r="G113" s="417"/>
      <c r="H113" s="841"/>
      <c r="I113" s="842"/>
      <c r="J113" s="478"/>
      <c r="K113" s="478"/>
      <c r="L113" s="43"/>
      <c r="M113" s="44"/>
      <c r="N113" s="45"/>
      <c r="O113" s="46"/>
      <c r="P113" s="46"/>
      <c r="Q113" s="47"/>
      <c r="R113" s="47"/>
      <c r="S113" s="48"/>
      <c r="T113" s="48"/>
      <c r="U113" s="48"/>
      <c r="V113" s="48"/>
      <c r="W113" s="42"/>
    </row>
    <row r="114" spans="1:23">
      <c r="A114" s="431"/>
      <c r="B114" s="445"/>
      <c r="C114" s="420"/>
      <c r="D114" s="420"/>
      <c r="E114" s="420"/>
      <c r="F114" s="421"/>
      <c r="G114" s="422"/>
      <c r="H114" s="841"/>
      <c r="I114" s="842"/>
      <c r="J114" s="399"/>
      <c r="K114" s="399"/>
      <c r="L114" s="43"/>
      <c r="M114" s="44"/>
      <c r="N114" s="45"/>
      <c r="O114" s="46"/>
      <c r="P114" s="46"/>
      <c r="Q114" s="47"/>
      <c r="R114" s="47"/>
      <c r="S114" s="48"/>
      <c r="T114" s="48"/>
      <c r="U114" s="48"/>
      <c r="V114" s="48"/>
      <c r="W114" s="49"/>
    </row>
    <row r="115" spans="1:23">
      <c r="A115" s="431"/>
      <c r="B115" s="445"/>
      <c r="C115" s="420"/>
      <c r="D115" s="420"/>
      <c r="E115" s="420"/>
      <c r="F115" s="397"/>
      <c r="G115" s="422"/>
      <c r="H115" s="843"/>
      <c r="I115" s="844"/>
      <c r="J115" s="399"/>
      <c r="K115" s="399"/>
      <c r="L115" s="43"/>
      <c r="M115" s="44"/>
      <c r="N115" s="50"/>
      <c r="O115" s="46"/>
      <c r="P115" s="46"/>
      <c r="Q115" s="47"/>
      <c r="R115" s="47"/>
      <c r="S115" s="48"/>
      <c r="T115" s="48"/>
      <c r="U115" s="51"/>
      <c r="V115" s="51"/>
      <c r="W115" s="49"/>
    </row>
    <row r="116" spans="1:23" ht="13.5" thickBot="1">
      <c r="A116" s="446"/>
      <c r="B116" s="435"/>
      <c r="C116" s="425"/>
      <c r="D116" s="425"/>
      <c r="E116" s="425"/>
      <c r="F116" s="426"/>
      <c r="G116" s="427"/>
      <c r="H116" s="845"/>
      <c r="I116" s="846"/>
      <c r="J116" s="405"/>
      <c r="K116" s="405"/>
      <c r="L116" s="52"/>
      <c r="M116" s="53" t="s">
        <v>183</v>
      </c>
      <c r="N116" s="54">
        <f>SUM(N111:N115)</f>
        <v>0</v>
      </c>
      <c r="O116" s="55"/>
      <c r="P116" s="55"/>
      <c r="Q116" s="56"/>
      <c r="R116" s="56"/>
      <c r="S116" s="57"/>
      <c r="T116" s="57"/>
      <c r="U116" s="58">
        <f>SUM(T111:T116)</f>
        <v>0</v>
      </c>
      <c r="V116" s="58">
        <f>N116-U116</f>
        <v>0</v>
      </c>
      <c r="W116" s="59"/>
    </row>
    <row r="117" spans="1:23">
      <c r="A117" s="390">
        <v>15</v>
      </c>
      <c r="B117" s="415"/>
      <c r="C117" s="416"/>
      <c r="D117" s="416"/>
      <c r="E117" s="416"/>
      <c r="F117" s="30"/>
      <c r="G117" s="417"/>
      <c r="H117" s="847"/>
      <c r="I117" s="848"/>
      <c r="J117" s="780">
        <f>MIN(H117:I122)</f>
        <v>0</v>
      </c>
      <c r="K117" s="722">
        <f>J117+(J117*I9)</f>
        <v>0</v>
      </c>
      <c r="L117" s="36"/>
      <c r="M117" s="37"/>
      <c r="N117" s="38"/>
      <c r="O117" s="39"/>
      <c r="P117" s="39"/>
      <c r="Q117" s="40"/>
      <c r="R117" s="40"/>
      <c r="S117" s="41"/>
      <c r="T117" s="41"/>
      <c r="U117" s="41"/>
      <c r="V117" s="41"/>
      <c r="W117" s="60"/>
    </row>
    <row r="118" spans="1:23">
      <c r="A118" s="431"/>
      <c r="B118" s="479"/>
      <c r="C118" s="420"/>
      <c r="D118" s="420"/>
      <c r="E118" s="420"/>
      <c r="F118" s="421"/>
      <c r="G118" s="422"/>
      <c r="H118" s="841"/>
      <c r="I118" s="842"/>
      <c r="J118" s="399"/>
      <c r="K118" s="399"/>
      <c r="L118" s="43"/>
      <c r="M118" s="44"/>
      <c r="N118" s="45"/>
      <c r="O118" s="46"/>
      <c r="P118" s="46"/>
      <c r="Q118" s="47"/>
      <c r="R118" s="47"/>
      <c r="S118" s="48"/>
      <c r="T118" s="48"/>
      <c r="U118" s="48"/>
      <c r="V118" s="48"/>
      <c r="W118" s="49"/>
    </row>
    <row r="119" spans="1:23">
      <c r="A119" s="431"/>
      <c r="B119" s="451"/>
      <c r="C119" s="420"/>
      <c r="D119" s="420"/>
      <c r="E119" s="420"/>
      <c r="F119" s="30"/>
      <c r="G119" s="422"/>
      <c r="H119" s="841"/>
      <c r="I119" s="842"/>
      <c r="J119" s="399"/>
      <c r="K119" s="399"/>
      <c r="L119" s="43"/>
      <c r="M119" s="44"/>
      <c r="N119" s="45"/>
      <c r="O119" s="46"/>
      <c r="P119" s="46"/>
      <c r="Q119" s="47"/>
      <c r="R119" s="47"/>
      <c r="S119" s="48"/>
      <c r="T119" s="48"/>
      <c r="U119" s="48"/>
      <c r="V119" s="48"/>
      <c r="W119" s="49"/>
    </row>
    <row r="120" spans="1:23">
      <c r="A120" s="431"/>
      <c r="B120" s="479"/>
      <c r="C120" s="420"/>
      <c r="D120" s="420"/>
      <c r="E120" s="420"/>
      <c r="F120" s="421"/>
      <c r="G120" s="422"/>
      <c r="H120" s="841"/>
      <c r="I120" s="842"/>
      <c r="J120" s="399"/>
      <c r="K120" s="399"/>
      <c r="L120" s="43"/>
      <c r="M120" s="44"/>
      <c r="N120" s="45"/>
      <c r="O120" s="46"/>
      <c r="P120" s="46"/>
      <c r="Q120" s="47"/>
      <c r="R120" s="47"/>
      <c r="S120" s="48"/>
      <c r="T120" s="48"/>
      <c r="U120" s="48"/>
      <c r="V120" s="48"/>
      <c r="W120" s="49"/>
    </row>
    <row r="121" spans="1:23">
      <c r="A121" s="431"/>
      <c r="B121" s="479"/>
      <c r="C121" s="420"/>
      <c r="D121" s="412"/>
      <c r="E121" s="412"/>
      <c r="F121" s="421"/>
      <c r="G121" s="422"/>
      <c r="H121" s="843"/>
      <c r="I121" s="844"/>
      <c r="J121" s="399"/>
      <c r="K121" s="399"/>
      <c r="L121" s="43"/>
      <c r="M121" s="44"/>
      <c r="N121" s="50"/>
      <c r="O121" s="46"/>
      <c r="P121" s="46"/>
      <c r="Q121" s="47"/>
      <c r="R121" s="47"/>
      <c r="S121" s="48"/>
      <c r="T121" s="48"/>
      <c r="U121" s="51"/>
      <c r="V121" s="51"/>
      <c r="W121" s="49"/>
    </row>
    <row r="122" spans="1:23" ht="13.5" thickBot="1">
      <c r="A122" s="469"/>
      <c r="B122" s="435"/>
      <c r="C122" s="425"/>
      <c r="D122" s="425"/>
      <c r="E122" s="425"/>
      <c r="F122" s="403"/>
      <c r="G122" s="427"/>
      <c r="H122" s="845"/>
      <c r="I122" s="846"/>
      <c r="J122" s="405"/>
      <c r="K122" s="405"/>
      <c r="L122" s="52"/>
      <c r="M122" s="53" t="s">
        <v>183</v>
      </c>
      <c r="N122" s="54">
        <f>SUM(N117:N121)</f>
        <v>0</v>
      </c>
      <c r="O122" s="55"/>
      <c r="P122" s="55"/>
      <c r="Q122" s="56"/>
      <c r="R122" s="56"/>
      <c r="S122" s="57"/>
      <c r="T122" s="57"/>
      <c r="U122" s="58">
        <f>SUM(T117:T122)</f>
        <v>0</v>
      </c>
      <c r="V122" s="58">
        <f>N122-U122</f>
        <v>0</v>
      </c>
      <c r="W122" s="59"/>
    </row>
    <row r="123" spans="1:23">
      <c r="A123" s="438">
        <v>16</v>
      </c>
      <c r="B123" s="480"/>
      <c r="C123" s="416"/>
      <c r="D123" s="408"/>
      <c r="E123" s="408"/>
      <c r="F123" s="409"/>
      <c r="G123" s="410"/>
      <c r="H123" s="847"/>
      <c r="I123" s="848"/>
      <c r="J123" s="780">
        <f>MIN(H123:I128)</f>
        <v>0</v>
      </c>
      <c r="K123" s="722">
        <f>J123+(J123*I9)</f>
        <v>0</v>
      </c>
      <c r="L123" s="36"/>
      <c r="M123" s="37"/>
      <c r="N123" s="38"/>
      <c r="O123" s="39"/>
      <c r="P123" s="39"/>
      <c r="Q123" s="40"/>
      <c r="R123" s="40"/>
      <c r="S123" s="41"/>
      <c r="T123" s="41"/>
      <c r="U123" s="41"/>
      <c r="V123" s="41"/>
      <c r="W123" s="60"/>
    </row>
    <row r="124" spans="1:23">
      <c r="A124" s="411"/>
      <c r="B124" s="481"/>
      <c r="C124" s="420"/>
      <c r="D124" s="416"/>
      <c r="E124" s="416"/>
      <c r="F124" s="421"/>
      <c r="G124" s="422"/>
      <c r="H124" s="841"/>
      <c r="I124" s="842"/>
      <c r="J124" s="399"/>
      <c r="K124" s="399"/>
      <c r="L124" s="43"/>
      <c r="M124" s="44"/>
      <c r="N124" s="45"/>
      <c r="O124" s="46"/>
      <c r="P124" s="46"/>
      <c r="Q124" s="47"/>
      <c r="R124" s="47"/>
      <c r="S124" s="48"/>
      <c r="T124" s="48"/>
      <c r="U124" s="48"/>
      <c r="V124" s="48"/>
      <c r="W124" s="49"/>
    </row>
    <row r="125" spans="1:23">
      <c r="A125" s="482"/>
      <c r="B125" s="481"/>
      <c r="C125" s="420"/>
      <c r="D125" s="420"/>
      <c r="E125" s="420"/>
      <c r="F125" s="30"/>
      <c r="G125" s="417"/>
      <c r="H125" s="841"/>
      <c r="I125" s="842"/>
      <c r="J125" s="399"/>
      <c r="K125" s="399"/>
      <c r="L125" s="43"/>
      <c r="M125" s="44"/>
      <c r="N125" s="45"/>
      <c r="O125" s="46"/>
      <c r="P125" s="46"/>
      <c r="Q125" s="47"/>
      <c r="R125" s="47"/>
      <c r="S125" s="48"/>
      <c r="T125" s="48"/>
      <c r="U125" s="48"/>
      <c r="V125" s="48"/>
      <c r="W125" s="42"/>
    </row>
    <row r="126" spans="1:23">
      <c r="A126" s="431"/>
      <c r="B126" s="483"/>
      <c r="C126" s="420"/>
      <c r="D126" s="420"/>
      <c r="E126" s="420"/>
      <c r="F126" s="421"/>
      <c r="G126" s="422"/>
      <c r="H126" s="841"/>
      <c r="I126" s="842"/>
      <c r="J126" s="399"/>
      <c r="K126" s="399"/>
      <c r="L126" s="43"/>
      <c r="M126" s="44"/>
      <c r="N126" s="45"/>
      <c r="O126" s="46"/>
      <c r="P126" s="46"/>
      <c r="Q126" s="47"/>
      <c r="R126" s="47"/>
      <c r="S126" s="48"/>
      <c r="T126" s="48"/>
      <c r="U126" s="48"/>
      <c r="V126" s="48"/>
      <c r="W126" s="49"/>
    </row>
    <row r="127" spans="1:23">
      <c r="A127" s="431"/>
      <c r="B127" s="483"/>
      <c r="C127" s="420"/>
      <c r="D127" s="420"/>
      <c r="E127" s="420"/>
      <c r="F127" s="397"/>
      <c r="G127" s="422"/>
      <c r="H127" s="843"/>
      <c r="I127" s="844"/>
      <c r="J127" s="399"/>
      <c r="K127" s="399"/>
      <c r="L127" s="43"/>
      <c r="M127" s="44"/>
      <c r="N127" s="50"/>
      <c r="O127" s="46"/>
      <c r="P127" s="46"/>
      <c r="Q127" s="47"/>
      <c r="R127" s="47"/>
      <c r="S127" s="48"/>
      <c r="T127" s="48"/>
      <c r="U127" s="51"/>
      <c r="V127" s="51"/>
      <c r="W127" s="49"/>
    </row>
    <row r="128" spans="1:23" ht="13.5" thickBot="1">
      <c r="A128" s="446"/>
      <c r="B128" s="484"/>
      <c r="C128" s="425"/>
      <c r="D128" s="425"/>
      <c r="E128" s="425"/>
      <c r="F128" s="426"/>
      <c r="G128" s="427"/>
      <c r="H128" s="845"/>
      <c r="I128" s="846"/>
      <c r="J128" s="405"/>
      <c r="K128" s="405"/>
      <c r="L128" s="52"/>
      <c r="M128" s="53" t="s">
        <v>183</v>
      </c>
      <c r="N128" s="54">
        <f>SUM(N123:N127)</f>
        <v>0</v>
      </c>
      <c r="O128" s="55"/>
      <c r="P128" s="55"/>
      <c r="Q128" s="56"/>
      <c r="R128" s="56"/>
      <c r="S128" s="57"/>
      <c r="T128" s="57"/>
      <c r="U128" s="58">
        <f>SUM(T123:T128)</f>
        <v>0</v>
      </c>
      <c r="V128" s="58">
        <f>N128-U128</f>
        <v>0</v>
      </c>
      <c r="W128" s="59"/>
    </row>
    <row r="129" spans="1:23">
      <c r="A129" s="390">
        <v>17</v>
      </c>
      <c r="B129" s="415"/>
      <c r="C129" s="416"/>
      <c r="D129" s="416"/>
      <c r="E129" s="416"/>
      <c r="F129" s="30"/>
      <c r="G129" s="417"/>
      <c r="H129" s="847"/>
      <c r="I129" s="848"/>
      <c r="J129" s="780">
        <f>MIN(H129:I134)</f>
        <v>0</v>
      </c>
      <c r="K129" s="722">
        <f>J129+(J129*I9)</f>
        <v>0</v>
      </c>
      <c r="L129" s="36"/>
      <c r="M129" s="37"/>
      <c r="N129" s="38"/>
      <c r="O129" s="39"/>
      <c r="P129" s="39"/>
      <c r="Q129" s="40"/>
      <c r="R129" s="40"/>
      <c r="S129" s="41"/>
      <c r="T129" s="41"/>
      <c r="U129" s="41"/>
      <c r="V129" s="41"/>
      <c r="W129" s="60"/>
    </row>
    <row r="130" spans="1:23">
      <c r="A130" s="431"/>
      <c r="B130" s="441"/>
      <c r="C130" s="420"/>
      <c r="D130" s="420"/>
      <c r="E130" s="420"/>
      <c r="F130" s="485"/>
      <c r="G130" s="422"/>
      <c r="H130" s="841"/>
      <c r="I130" s="842"/>
      <c r="J130" s="399"/>
      <c r="K130" s="399"/>
      <c r="L130" s="43"/>
      <c r="M130" s="44"/>
      <c r="N130" s="45"/>
      <c r="O130" s="46"/>
      <c r="P130" s="46"/>
      <c r="Q130" s="47"/>
      <c r="R130" s="47"/>
      <c r="S130" s="48"/>
      <c r="T130" s="48"/>
      <c r="U130" s="48"/>
      <c r="V130" s="48"/>
      <c r="W130" s="49"/>
    </row>
    <row r="131" spans="1:23">
      <c r="A131" s="431"/>
      <c r="B131" s="486"/>
      <c r="C131" s="420"/>
      <c r="D131" s="420"/>
      <c r="E131" s="420"/>
      <c r="F131" s="30"/>
      <c r="G131" s="422"/>
      <c r="H131" s="841"/>
      <c r="I131" s="842"/>
      <c r="J131" s="399"/>
      <c r="K131" s="399"/>
      <c r="L131" s="43"/>
      <c r="M131" s="44"/>
      <c r="N131" s="45"/>
      <c r="O131" s="46"/>
      <c r="P131" s="46"/>
      <c r="Q131" s="47"/>
      <c r="R131" s="47"/>
      <c r="S131" s="48"/>
      <c r="T131" s="48"/>
      <c r="U131" s="48"/>
      <c r="V131" s="48"/>
      <c r="W131" s="49"/>
    </row>
    <row r="132" spans="1:23">
      <c r="A132" s="431"/>
      <c r="B132" s="486"/>
      <c r="C132" s="420"/>
      <c r="D132" s="420"/>
      <c r="E132" s="420"/>
      <c r="F132" s="421"/>
      <c r="G132" s="422"/>
      <c r="H132" s="841"/>
      <c r="I132" s="842"/>
      <c r="J132" s="399"/>
      <c r="K132" s="399"/>
      <c r="L132" s="43"/>
      <c r="M132" s="44"/>
      <c r="N132" s="45"/>
      <c r="O132" s="46"/>
      <c r="P132" s="46"/>
      <c r="Q132" s="47"/>
      <c r="R132" s="47"/>
      <c r="S132" s="48"/>
      <c r="T132" s="48"/>
      <c r="U132" s="48"/>
      <c r="V132" s="48"/>
      <c r="W132" s="49"/>
    </row>
    <row r="133" spans="1:23">
      <c r="A133" s="431"/>
      <c r="B133" s="486"/>
      <c r="C133" s="420"/>
      <c r="D133" s="420"/>
      <c r="E133" s="420"/>
      <c r="F133" s="397"/>
      <c r="G133" s="422"/>
      <c r="H133" s="843"/>
      <c r="I133" s="844"/>
      <c r="J133" s="399"/>
      <c r="K133" s="399"/>
      <c r="L133" s="43"/>
      <c r="M133" s="44"/>
      <c r="N133" s="50"/>
      <c r="O133" s="46"/>
      <c r="P133" s="46"/>
      <c r="Q133" s="47"/>
      <c r="R133" s="47"/>
      <c r="S133" s="48"/>
      <c r="T133" s="48"/>
      <c r="U133" s="51"/>
      <c r="V133" s="51"/>
      <c r="W133" s="49"/>
    </row>
    <row r="134" spans="1:23" ht="13.5" thickBot="1">
      <c r="A134" s="437"/>
      <c r="B134" s="444"/>
      <c r="C134" s="425"/>
      <c r="D134" s="425"/>
      <c r="E134" s="425"/>
      <c r="F134" s="426"/>
      <c r="G134" s="427"/>
      <c r="H134" s="845"/>
      <c r="I134" s="846"/>
      <c r="J134" s="405"/>
      <c r="K134" s="405"/>
      <c r="L134" s="52"/>
      <c r="M134" s="53" t="s">
        <v>183</v>
      </c>
      <c r="N134" s="54">
        <f>SUM(N129:N133)</f>
        <v>0</v>
      </c>
      <c r="O134" s="55"/>
      <c r="P134" s="55"/>
      <c r="Q134" s="56"/>
      <c r="R134" s="56"/>
      <c r="S134" s="57"/>
      <c r="T134" s="57"/>
      <c r="U134" s="58">
        <f>SUM(T129:T134)</f>
        <v>0</v>
      </c>
      <c r="V134" s="58">
        <f>N134-U134</f>
        <v>0</v>
      </c>
      <c r="W134" s="59"/>
    </row>
    <row r="135" spans="1:23">
      <c r="A135" s="406">
        <v>18</v>
      </c>
      <c r="B135" s="487"/>
      <c r="C135" s="412"/>
      <c r="D135" s="412"/>
      <c r="E135" s="412"/>
      <c r="F135" s="453"/>
      <c r="G135" s="414"/>
      <c r="H135" s="847"/>
      <c r="I135" s="848"/>
      <c r="J135" s="780">
        <f>MIN(H135:I140)</f>
        <v>0</v>
      </c>
      <c r="K135" s="722">
        <f>J135+(J135*I68)</f>
        <v>0</v>
      </c>
      <c r="L135" s="36"/>
      <c r="M135" s="63"/>
      <c r="N135" s="64"/>
      <c r="O135" s="65"/>
      <c r="P135" s="65"/>
      <c r="Q135" s="66"/>
      <c r="R135" s="66"/>
      <c r="S135" s="67"/>
      <c r="T135" s="67"/>
      <c r="U135" s="67"/>
      <c r="V135" s="67"/>
      <c r="W135" s="68"/>
    </row>
    <row r="136" spans="1:23">
      <c r="A136" s="411"/>
      <c r="B136" s="451"/>
      <c r="C136" s="412"/>
      <c r="D136" s="412"/>
      <c r="E136" s="412"/>
      <c r="F136" s="453"/>
      <c r="G136" s="414"/>
      <c r="H136" s="841"/>
      <c r="I136" s="842"/>
      <c r="J136" s="399"/>
      <c r="K136" s="399"/>
      <c r="L136" s="43"/>
      <c r="M136" s="63"/>
      <c r="N136" s="64"/>
      <c r="O136" s="65"/>
      <c r="P136" s="65"/>
      <c r="Q136" s="66"/>
      <c r="R136" s="66"/>
      <c r="S136" s="67"/>
      <c r="T136" s="67"/>
      <c r="U136" s="67"/>
      <c r="V136" s="67"/>
      <c r="W136" s="69"/>
    </row>
    <row r="137" spans="1:23">
      <c r="A137" s="390"/>
      <c r="B137" s="451"/>
      <c r="C137" s="416"/>
      <c r="D137" s="416"/>
      <c r="E137" s="416"/>
      <c r="F137" s="30"/>
      <c r="G137" s="417"/>
      <c r="H137" s="841"/>
      <c r="I137" s="842"/>
      <c r="J137" s="399"/>
      <c r="K137" s="399"/>
      <c r="L137" s="43"/>
      <c r="M137" s="63"/>
      <c r="N137" s="45"/>
      <c r="O137" s="65"/>
      <c r="P137" s="65"/>
      <c r="Q137" s="66"/>
      <c r="R137" s="66"/>
      <c r="S137" s="67"/>
      <c r="T137" s="67"/>
      <c r="U137" s="67"/>
      <c r="V137" s="67"/>
      <c r="W137" s="42"/>
    </row>
    <row r="138" spans="1:23">
      <c r="A138" s="431"/>
      <c r="B138" s="445"/>
      <c r="C138" s="420"/>
      <c r="D138" s="420"/>
      <c r="E138" s="420"/>
      <c r="F138" s="421"/>
      <c r="G138" s="422"/>
      <c r="H138" s="841"/>
      <c r="I138" s="842"/>
      <c r="J138" s="399"/>
      <c r="K138" s="399"/>
      <c r="L138" s="43"/>
      <c r="M138" s="44"/>
      <c r="N138" s="45"/>
      <c r="O138" s="46"/>
      <c r="P138" s="46"/>
      <c r="Q138" s="47"/>
      <c r="R138" s="47"/>
      <c r="S138" s="48"/>
      <c r="T138" s="48"/>
      <c r="U138" s="48"/>
      <c r="V138" s="48"/>
      <c r="W138" s="49"/>
    </row>
    <row r="139" spans="1:23">
      <c r="A139" s="431"/>
      <c r="B139" s="445"/>
      <c r="C139" s="420"/>
      <c r="D139" s="420"/>
      <c r="E139" s="420"/>
      <c r="F139" s="421"/>
      <c r="G139" s="422"/>
      <c r="H139" s="843"/>
      <c r="I139" s="844"/>
      <c r="J139" s="399"/>
      <c r="K139" s="399"/>
      <c r="L139" s="43"/>
      <c r="M139" s="44"/>
      <c r="N139" s="50"/>
      <c r="O139" s="46"/>
      <c r="P139" s="46"/>
      <c r="Q139" s="47"/>
      <c r="R139" s="47"/>
      <c r="S139" s="48"/>
      <c r="T139" s="48"/>
      <c r="U139" s="51"/>
      <c r="V139" s="51"/>
      <c r="W139" s="49"/>
    </row>
    <row r="140" spans="1:23" ht="13.5" thickBot="1">
      <c r="A140" s="446"/>
      <c r="B140" s="435"/>
      <c r="C140" s="416"/>
      <c r="D140" s="416"/>
      <c r="E140" s="416"/>
      <c r="F140" s="30"/>
      <c r="G140" s="417"/>
      <c r="H140" s="845"/>
      <c r="I140" s="846"/>
      <c r="J140" s="405"/>
      <c r="K140" s="405"/>
      <c r="L140" s="52"/>
      <c r="M140" s="53" t="s">
        <v>183</v>
      </c>
      <c r="N140" s="54">
        <f>SUM(N135:N139)</f>
        <v>0</v>
      </c>
      <c r="O140" s="55"/>
      <c r="P140" s="55"/>
      <c r="Q140" s="56"/>
      <c r="R140" s="56"/>
      <c r="S140" s="57"/>
      <c r="T140" s="57"/>
      <c r="U140" s="58">
        <f>SUM(T135:T140)</f>
        <v>0</v>
      </c>
      <c r="V140" s="58">
        <f>N140-U140</f>
        <v>0</v>
      </c>
      <c r="W140" s="42"/>
    </row>
    <row r="141" spans="1:23">
      <c r="A141" s="390">
        <v>19</v>
      </c>
      <c r="B141" s="415"/>
      <c r="C141" s="408"/>
      <c r="D141" s="408"/>
      <c r="E141" s="408"/>
      <c r="F141" s="409"/>
      <c r="G141" s="410"/>
      <c r="H141" s="847"/>
      <c r="I141" s="848"/>
      <c r="J141" s="780">
        <f>MIN(H141:I146)</f>
        <v>0</v>
      </c>
      <c r="K141" s="722">
        <f>J141+(J141*I9)</f>
        <v>0</v>
      </c>
      <c r="L141" s="36"/>
      <c r="M141" s="63"/>
      <c r="N141" s="64"/>
      <c r="O141" s="65"/>
      <c r="P141" s="65"/>
      <c r="Q141" s="66"/>
      <c r="R141" s="66"/>
      <c r="S141" s="67"/>
      <c r="T141" s="67"/>
      <c r="U141" s="67"/>
      <c r="V141" s="67"/>
      <c r="W141" s="60"/>
    </row>
    <row r="142" spans="1:23">
      <c r="A142" s="390"/>
      <c r="B142" s="451"/>
      <c r="C142" s="420"/>
      <c r="D142" s="420"/>
      <c r="E142" s="420"/>
      <c r="F142" s="421"/>
      <c r="G142" s="417"/>
      <c r="H142" s="841"/>
      <c r="I142" s="842"/>
      <c r="J142" s="399"/>
      <c r="K142" s="399"/>
      <c r="L142" s="43"/>
      <c r="M142" s="63"/>
      <c r="N142" s="64"/>
      <c r="O142" s="65"/>
      <c r="P142" s="65"/>
      <c r="Q142" s="66"/>
      <c r="R142" s="66"/>
      <c r="S142" s="67"/>
      <c r="T142" s="67"/>
      <c r="U142" s="67"/>
      <c r="V142" s="67"/>
      <c r="W142" s="49"/>
    </row>
    <row r="143" spans="1:23">
      <c r="A143" s="431"/>
      <c r="B143" s="445"/>
      <c r="C143" s="416"/>
      <c r="D143" s="416"/>
      <c r="E143" s="416"/>
      <c r="F143" s="30"/>
      <c r="G143" s="422"/>
      <c r="H143" s="841"/>
      <c r="I143" s="842"/>
      <c r="J143" s="399"/>
      <c r="K143" s="399"/>
      <c r="L143" s="43"/>
      <c r="M143" s="44"/>
      <c r="N143" s="45"/>
      <c r="O143" s="46"/>
      <c r="P143" s="46"/>
      <c r="Q143" s="47"/>
      <c r="R143" s="47"/>
      <c r="S143" s="48"/>
      <c r="T143" s="48"/>
      <c r="U143" s="48"/>
      <c r="V143" s="48"/>
      <c r="W143" s="49"/>
    </row>
    <row r="144" spans="1:23">
      <c r="A144" s="431"/>
      <c r="B144" s="445"/>
      <c r="C144" s="420"/>
      <c r="D144" s="420"/>
      <c r="E144" s="420"/>
      <c r="F144" s="421"/>
      <c r="G144" s="422"/>
      <c r="H144" s="841"/>
      <c r="I144" s="842"/>
      <c r="J144" s="399"/>
      <c r="K144" s="399"/>
      <c r="L144" s="43"/>
      <c r="M144" s="44"/>
      <c r="N144" s="45"/>
      <c r="O144" s="46"/>
      <c r="P144" s="46"/>
      <c r="Q144" s="47"/>
      <c r="R144" s="47"/>
      <c r="S144" s="48"/>
      <c r="T144" s="48"/>
      <c r="U144" s="48"/>
      <c r="V144" s="48"/>
      <c r="W144" s="49"/>
    </row>
    <row r="145" spans="1:23">
      <c r="A145" s="431"/>
      <c r="B145" s="488"/>
      <c r="C145" s="420"/>
      <c r="D145" s="420"/>
      <c r="E145" s="420"/>
      <c r="F145" s="421"/>
      <c r="G145" s="422"/>
      <c r="H145" s="843"/>
      <c r="I145" s="844"/>
      <c r="J145" s="399"/>
      <c r="K145" s="399"/>
      <c r="L145" s="43"/>
      <c r="M145" s="44"/>
      <c r="N145" s="50"/>
      <c r="O145" s="46"/>
      <c r="P145" s="46"/>
      <c r="Q145" s="47"/>
      <c r="R145" s="47"/>
      <c r="S145" s="48"/>
      <c r="T145" s="48"/>
      <c r="U145" s="51"/>
      <c r="V145" s="51"/>
      <c r="W145" s="49"/>
    </row>
    <row r="146" spans="1:23" ht="13.5" thickBot="1">
      <c r="A146" s="437"/>
      <c r="B146" s="444"/>
      <c r="C146" s="425"/>
      <c r="D146" s="425"/>
      <c r="E146" s="425"/>
      <c r="F146" s="426"/>
      <c r="G146" s="427"/>
      <c r="H146" s="845"/>
      <c r="I146" s="846"/>
      <c r="J146" s="405"/>
      <c r="K146" s="405"/>
      <c r="L146" s="52"/>
      <c r="M146" s="53" t="s">
        <v>183</v>
      </c>
      <c r="N146" s="54">
        <f>SUM(N141:N145)</f>
        <v>0</v>
      </c>
      <c r="O146" s="55"/>
      <c r="P146" s="55"/>
      <c r="Q146" s="56"/>
      <c r="R146" s="56"/>
      <c r="S146" s="57"/>
      <c r="T146" s="57"/>
      <c r="U146" s="58">
        <f>SUM(T141:T146)</f>
        <v>0</v>
      </c>
      <c r="V146" s="58">
        <f>N146-U146</f>
        <v>0</v>
      </c>
      <c r="W146" s="59"/>
    </row>
    <row r="147" spans="1:23">
      <c r="A147" s="438">
        <v>20</v>
      </c>
      <c r="B147" s="489" t="s">
        <v>236</v>
      </c>
      <c r="C147" s="416"/>
      <c r="D147" s="416"/>
      <c r="E147" s="416"/>
      <c r="F147" s="30"/>
      <c r="G147" s="417"/>
      <c r="H147" s="847"/>
      <c r="I147" s="848"/>
      <c r="J147" s="780">
        <f>MIN(H147:I158)</f>
        <v>0</v>
      </c>
      <c r="K147" s="722">
        <f>J147+(J147*I9)</f>
        <v>0</v>
      </c>
      <c r="L147" s="36"/>
      <c r="M147" s="37"/>
      <c r="N147" s="38"/>
      <c r="O147" s="39"/>
      <c r="P147" s="39"/>
      <c r="Q147" s="40"/>
      <c r="R147" s="40"/>
      <c r="S147" s="41"/>
      <c r="T147" s="41"/>
      <c r="U147" s="41"/>
      <c r="V147" s="41"/>
      <c r="W147" s="60"/>
    </row>
    <row r="148" spans="1:23">
      <c r="A148" s="431"/>
      <c r="B148" s="479"/>
      <c r="C148" s="420"/>
      <c r="D148" s="420"/>
      <c r="E148" s="420"/>
      <c r="F148" s="421"/>
      <c r="G148" s="422"/>
      <c r="H148" s="841"/>
      <c r="I148" s="842"/>
      <c r="J148" s="399"/>
      <c r="K148" s="399"/>
      <c r="L148" s="43"/>
      <c r="M148" s="44"/>
      <c r="N148" s="45"/>
      <c r="O148" s="46"/>
      <c r="P148" s="46"/>
      <c r="Q148" s="47"/>
      <c r="R148" s="47"/>
      <c r="S148" s="48"/>
      <c r="T148" s="48"/>
      <c r="U148" s="48"/>
      <c r="V148" s="48"/>
      <c r="W148" s="49"/>
    </row>
    <row r="149" spans="1:23">
      <c r="A149" s="431"/>
      <c r="B149" s="479"/>
      <c r="C149" s="420"/>
      <c r="D149" s="420"/>
      <c r="E149" s="420"/>
      <c r="F149" s="421"/>
      <c r="G149" s="422"/>
      <c r="H149" s="841"/>
      <c r="I149" s="842"/>
      <c r="J149" s="399"/>
      <c r="K149" s="399"/>
      <c r="L149" s="43"/>
      <c r="M149" s="44"/>
      <c r="N149" s="45"/>
      <c r="O149" s="46"/>
      <c r="P149" s="46"/>
      <c r="Q149" s="47"/>
      <c r="R149" s="47"/>
      <c r="S149" s="48"/>
      <c r="T149" s="48"/>
      <c r="U149" s="48"/>
      <c r="V149" s="48"/>
      <c r="W149" s="49"/>
    </row>
    <row r="150" spans="1:23">
      <c r="A150" s="431"/>
      <c r="B150" s="479"/>
      <c r="C150" s="420"/>
      <c r="D150" s="420"/>
      <c r="E150" s="420"/>
      <c r="F150" s="421"/>
      <c r="G150" s="422"/>
      <c r="H150" s="841"/>
      <c r="I150" s="842"/>
      <c r="J150" s="399"/>
      <c r="K150" s="399"/>
      <c r="L150" s="43"/>
      <c r="M150" s="44"/>
      <c r="N150" s="45"/>
      <c r="O150" s="46"/>
      <c r="P150" s="46"/>
      <c r="Q150" s="47"/>
      <c r="R150" s="47"/>
      <c r="S150" s="48"/>
      <c r="T150" s="48"/>
      <c r="U150" s="48"/>
      <c r="V150" s="48"/>
      <c r="W150" s="49"/>
    </row>
    <row r="151" spans="1:23">
      <c r="A151" s="431"/>
      <c r="B151" s="479"/>
      <c r="C151" s="420"/>
      <c r="D151" s="420"/>
      <c r="E151" s="420"/>
      <c r="F151" s="421"/>
      <c r="G151" s="422"/>
      <c r="H151" s="843"/>
      <c r="I151" s="844"/>
      <c r="J151" s="399"/>
      <c r="K151" s="399"/>
      <c r="L151" s="43"/>
      <c r="M151" s="44"/>
      <c r="N151" s="45"/>
      <c r="O151" s="46"/>
      <c r="P151" s="46"/>
      <c r="Q151" s="47"/>
      <c r="R151" s="47"/>
      <c r="S151" s="48"/>
      <c r="T151" s="48"/>
      <c r="U151" s="48"/>
      <c r="V151" s="48"/>
      <c r="W151" s="49"/>
    </row>
    <row r="152" spans="1:23">
      <c r="A152" s="431"/>
      <c r="B152" s="479"/>
      <c r="C152" s="420"/>
      <c r="D152" s="420"/>
      <c r="E152" s="420"/>
      <c r="F152" s="421"/>
      <c r="G152" s="422"/>
      <c r="H152" s="841"/>
      <c r="I152" s="842"/>
      <c r="J152" s="399"/>
      <c r="K152" s="399"/>
      <c r="L152" s="43"/>
      <c r="M152" s="44"/>
      <c r="N152" s="45"/>
      <c r="O152" s="46"/>
      <c r="P152" s="46"/>
      <c r="Q152" s="47"/>
      <c r="R152" s="47"/>
      <c r="S152" s="48"/>
      <c r="T152" s="48"/>
      <c r="U152" s="48"/>
      <c r="V152" s="48"/>
      <c r="W152" s="49"/>
    </row>
    <row r="153" spans="1:23">
      <c r="A153" s="431"/>
      <c r="B153" s="479"/>
      <c r="C153" s="420"/>
      <c r="D153" s="420"/>
      <c r="E153" s="420"/>
      <c r="F153" s="421"/>
      <c r="G153" s="422"/>
      <c r="H153" s="843"/>
      <c r="I153" s="844"/>
      <c r="J153" s="399"/>
      <c r="K153" s="399"/>
      <c r="L153" s="43"/>
      <c r="M153" s="44"/>
      <c r="N153" s="45"/>
      <c r="O153" s="46"/>
      <c r="P153" s="46"/>
      <c r="Q153" s="47"/>
      <c r="R153" s="47"/>
      <c r="S153" s="48"/>
      <c r="T153" s="48"/>
      <c r="U153" s="48"/>
      <c r="V153" s="48"/>
      <c r="W153" s="49"/>
    </row>
    <row r="154" spans="1:23">
      <c r="A154" s="431"/>
      <c r="B154" s="479"/>
      <c r="C154" s="420"/>
      <c r="D154" s="420"/>
      <c r="E154" s="420"/>
      <c r="F154" s="421"/>
      <c r="G154" s="422"/>
      <c r="H154" s="841"/>
      <c r="I154" s="842"/>
      <c r="J154" s="399"/>
      <c r="K154" s="399"/>
      <c r="L154" s="43"/>
      <c r="M154" s="44"/>
      <c r="N154" s="45"/>
      <c r="O154" s="46"/>
      <c r="P154" s="46"/>
      <c r="Q154" s="47"/>
      <c r="R154" s="47"/>
      <c r="S154" s="48"/>
      <c r="T154" s="48"/>
      <c r="U154" s="48"/>
      <c r="V154" s="48"/>
      <c r="W154" s="49"/>
    </row>
    <row r="155" spans="1:23">
      <c r="A155" s="431"/>
      <c r="B155" s="479"/>
      <c r="C155" s="420"/>
      <c r="D155" s="420"/>
      <c r="E155" s="420"/>
      <c r="F155" s="421"/>
      <c r="G155" s="422"/>
      <c r="H155" s="841"/>
      <c r="I155" s="842"/>
      <c r="J155" s="399"/>
      <c r="K155" s="399"/>
      <c r="L155" s="43"/>
      <c r="M155" s="44"/>
      <c r="N155" s="45"/>
      <c r="O155" s="46"/>
      <c r="P155" s="46"/>
      <c r="Q155" s="47"/>
      <c r="R155" s="47"/>
      <c r="S155" s="48"/>
      <c r="T155" s="48"/>
      <c r="U155" s="48"/>
      <c r="V155" s="48"/>
      <c r="W155" s="49"/>
    </row>
    <row r="156" spans="1:23">
      <c r="A156" s="431"/>
      <c r="B156" s="479"/>
      <c r="C156" s="420"/>
      <c r="D156" s="420"/>
      <c r="E156" s="420"/>
      <c r="F156" s="421"/>
      <c r="G156" s="422"/>
      <c r="H156" s="841"/>
      <c r="I156" s="842"/>
      <c r="J156" s="399"/>
      <c r="K156" s="399"/>
      <c r="L156" s="43"/>
      <c r="M156" s="44"/>
      <c r="N156" s="45"/>
      <c r="O156" s="46"/>
      <c r="P156" s="46"/>
      <c r="Q156" s="47"/>
      <c r="R156" s="47"/>
      <c r="S156" s="48"/>
      <c r="T156" s="48"/>
      <c r="U156" s="48"/>
      <c r="V156" s="48"/>
      <c r="W156" s="49"/>
    </row>
    <row r="157" spans="1:23">
      <c r="A157" s="431"/>
      <c r="B157" s="479"/>
      <c r="C157" s="420"/>
      <c r="D157" s="420"/>
      <c r="E157" s="420"/>
      <c r="F157" s="421"/>
      <c r="G157" s="422"/>
      <c r="H157" s="843"/>
      <c r="I157" s="844"/>
      <c r="J157" s="399"/>
      <c r="K157" s="399"/>
      <c r="L157" s="43"/>
      <c r="M157" s="44"/>
      <c r="N157" s="50"/>
      <c r="O157" s="46"/>
      <c r="P157" s="46"/>
      <c r="Q157" s="47"/>
      <c r="R157" s="47"/>
      <c r="S157" s="48"/>
      <c r="T157" s="48"/>
      <c r="U157" s="51"/>
      <c r="V157" s="51"/>
      <c r="W157" s="49"/>
    </row>
    <row r="158" spans="1:23" ht="13.5" thickBot="1">
      <c r="A158" s="446"/>
      <c r="B158" s="435"/>
      <c r="C158" s="425"/>
      <c r="D158" s="425"/>
      <c r="E158" s="425"/>
      <c r="F158" s="426"/>
      <c r="G158" s="427"/>
      <c r="H158" s="845"/>
      <c r="I158" s="846"/>
      <c r="J158" s="405"/>
      <c r="K158" s="405"/>
      <c r="L158" s="52"/>
      <c r="M158" s="53" t="s">
        <v>183</v>
      </c>
      <c r="N158" s="76">
        <f>SUM(N147:N157)</f>
        <v>0</v>
      </c>
      <c r="O158" s="55"/>
      <c r="P158" s="55"/>
      <c r="Q158" s="56"/>
      <c r="R158" s="56"/>
      <c r="S158" s="57"/>
      <c r="T158" s="57"/>
      <c r="U158" s="58">
        <f>SUM(T147:T158)</f>
        <v>0</v>
      </c>
      <c r="V158" s="58">
        <f>N158-U158</f>
        <v>0</v>
      </c>
      <c r="W158" s="59"/>
    </row>
    <row r="159" spans="1:23" ht="16.5" customHeight="1">
      <c r="A159" s="490"/>
      <c r="B159" s="491"/>
      <c r="C159" s="326"/>
      <c r="D159" s="326"/>
      <c r="E159" s="326"/>
      <c r="F159" s="492"/>
      <c r="G159" s="492"/>
      <c r="H159" s="492"/>
      <c r="I159" s="493"/>
      <c r="J159" s="80"/>
      <c r="K159" s="80"/>
      <c r="L159" s="77"/>
      <c r="M159" s="78"/>
      <c r="N159" s="77"/>
      <c r="O159" s="79"/>
      <c r="P159" s="79"/>
      <c r="Q159" s="79"/>
      <c r="R159" s="79"/>
      <c r="S159" s="80"/>
      <c r="T159" s="80"/>
      <c r="U159" s="80"/>
      <c r="V159" s="80"/>
      <c r="W159" s="81"/>
    </row>
    <row r="160" spans="1:23">
      <c r="A160" s="494" t="s">
        <v>156</v>
      </c>
      <c r="B160" s="326"/>
      <c r="C160" s="326"/>
      <c r="D160" s="326"/>
      <c r="E160" s="326"/>
      <c r="F160" s="492"/>
      <c r="G160" s="492"/>
      <c r="H160" s="492"/>
      <c r="I160" s="338"/>
      <c r="J160" s="21"/>
      <c r="K160" s="21"/>
      <c r="L160" s="21"/>
      <c r="M160" s="21"/>
      <c r="N160" s="82"/>
      <c r="O160" s="21"/>
      <c r="P160" s="21"/>
      <c r="Q160" s="21"/>
      <c r="R160" s="21"/>
      <c r="S160" s="21"/>
      <c r="T160" s="21"/>
      <c r="U160" s="21"/>
      <c r="V160" s="21"/>
      <c r="W160" s="81"/>
    </row>
    <row r="161" spans="1:23">
      <c r="A161" s="495">
        <v>1</v>
      </c>
      <c r="B161" s="326"/>
      <c r="C161" s="326"/>
      <c r="D161" s="326"/>
      <c r="E161" s="326"/>
      <c r="F161" s="492"/>
      <c r="G161" s="492"/>
      <c r="H161" s="492"/>
      <c r="I161" s="338"/>
      <c r="J161" s="21"/>
      <c r="K161" s="21"/>
      <c r="L161" s="21"/>
      <c r="M161" s="21"/>
      <c r="N161" s="82"/>
      <c r="O161" s="21"/>
      <c r="P161" s="21"/>
      <c r="Q161" s="21"/>
      <c r="R161" s="21"/>
      <c r="S161" s="21"/>
      <c r="T161" s="21"/>
      <c r="U161" s="21"/>
      <c r="V161" s="21"/>
      <c r="W161" s="81"/>
    </row>
    <row r="162" spans="1:23">
      <c r="A162" s="495">
        <v>2</v>
      </c>
      <c r="B162" s="326"/>
      <c r="C162" s="326"/>
      <c r="D162" s="326"/>
      <c r="E162" s="326"/>
      <c r="F162" s="492"/>
      <c r="G162" s="492"/>
      <c r="H162" s="492"/>
      <c r="I162" s="338"/>
      <c r="J162" s="21"/>
      <c r="K162" s="21"/>
      <c r="L162" s="21"/>
      <c r="M162" s="21"/>
      <c r="N162" s="82"/>
      <c r="O162" s="21"/>
      <c r="P162" s="21"/>
      <c r="Q162" s="21"/>
      <c r="R162" s="21"/>
      <c r="S162" s="21"/>
      <c r="T162" s="21"/>
      <c r="U162" s="21"/>
      <c r="V162" s="21"/>
      <c r="W162" s="81"/>
    </row>
    <row r="163" spans="1:23">
      <c r="A163" s="495">
        <v>3</v>
      </c>
      <c r="B163" s="326"/>
      <c r="C163" s="326"/>
      <c r="D163" s="326"/>
      <c r="E163" s="326"/>
      <c r="F163" s="492"/>
      <c r="G163" s="492"/>
      <c r="H163" s="492"/>
      <c r="I163" s="338"/>
      <c r="J163" s="21"/>
      <c r="K163" s="21"/>
      <c r="L163" s="21"/>
      <c r="M163" s="21"/>
      <c r="N163" s="82"/>
      <c r="O163" s="21"/>
      <c r="P163" s="21"/>
      <c r="Q163" s="21"/>
      <c r="R163" s="21"/>
      <c r="S163" s="21"/>
      <c r="T163" s="21"/>
      <c r="U163" s="21"/>
      <c r="V163" s="21"/>
      <c r="W163" s="81"/>
    </row>
    <row r="164" spans="1:23">
      <c r="A164" s="495">
        <v>4</v>
      </c>
      <c r="B164" s="326"/>
      <c r="C164" s="326"/>
      <c r="D164" s="326"/>
      <c r="E164" s="326"/>
      <c r="F164" s="492"/>
      <c r="G164" s="492"/>
      <c r="H164" s="492"/>
      <c r="I164" s="338"/>
      <c r="J164" s="21"/>
      <c r="K164" s="21"/>
      <c r="L164" s="21"/>
      <c r="M164" s="21"/>
      <c r="N164" s="82"/>
      <c r="O164" s="21"/>
      <c r="P164" s="21"/>
      <c r="Q164" s="21"/>
      <c r="R164" s="21"/>
      <c r="S164" s="21"/>
      <c r="T164" s="21"/>
      <c r="U164" s="21"/>
      <c r="V164" s="21"/>
      <c r="W164" s="81"/>
    </row>
    <row r="165" spans="1:23">
      <c r="A165" s="495">
        <v>5</v>
      </c>
      <c r="B165" s="326"/>
      <c r="C165" s="326"/>
      <c r="D165" s="326"/>
      <c r="E165" s="326"/>
      <c r="F165" s="492"/>
      <c r="G165" s="492"/>
      <c r="H165" s="492"/>
      <c r="I165" s="338"/>
      <c r="J165" s="21"/>
      <c r="K165" s="21"/>
      <c r="L165" s="21"/>
      <c r="M165" s="21"/>
      <c r="N165" s="82"/>
      <c r="O165" s="21"/>
      <c r="P165" s="21"/>
      <c r="Q165" s="21"/>
      <c r="R165" s="21"/>
      <c r="S165" s="21"/>
      <c r="T165" s="21"/>
      <c r="U165" s="21"/>
      <c r="V165" s="21"/>
      <c r="W165" s="81"/>
    </row>
    <row r="166" spans="1:23">
      <c r="A166" s="495">
        <v>6</v>
      </c>
      <c r="B166" s="326"/>
      <c r="C166" s="326"/>
      <c r="D166" s="326"/>
      <c r="E166" s="326"/>
      <c r="F166" s="492"/>
      <c r="G166" s="492"/>
      <c r="H166" s="492"/>
      <c r="I166" s="338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83"/>
      <c r="W166" s="81"/>
    </row>
    <row r="167" spans="1:23">
      <c r="A167" s="495">
        <v>7</v>
      </c>
      <c r="B167" s="326"/>
      <c r="C167" s="326"/>
      <c r="D167" s="326"/>
      <c r="E167" s="326"/>
      <c r="F167" s="492"/>
      <c r="G167" s="492"/>
      <c r="H167" s="492"/>
      <c r="I167" s="338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81"/>
    </row>
    <row r="168" spans="1:23">
      <c r="A168" s="495">
        <v>8</v>
      </c>
      <c r="B168" s="326"/>
      <c r="C168" s="326"/>
      <c r="D168" s="326"/>
      <c r="E168" s="326"/>
      <c r="F168" s="492"/>
      <c r="G168" s="492"/>
      <c r="H168" s="492"/>
      <c r="I168" s="338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81"/>
    </row>
    <row r="169" spans="1:23">
      <c r="A169" s="495">
        <v>9</v>
      </c>
      <c r="B169" s="326"/>
      <c r="C169" s="326"/>
      <c r="D169" s="326"/>
      <c r="E169" s="326"/>
      <c r="F169" s="492"/>
      <c r="G169" s="492"/>
      <c r="H169" s="492"/>
      <c r="I169" s="338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81"/>
    </row>
    <row r="170" spans="1:23">
      <c r="A170" s="495">
        <v>10</v>
      </c>
      <c r="B170" s="326"/>
      <c r="C170" s="326"/>
      <c r="D170" s="326"/>
      <c r="E170" s="326"/>
      <c r="F170" s="492"/>
      <c r="G170" s="492"/>
      <c r="H170" s="492"/>
      <c r="I170" s="338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81"/>
    </row>
    <row r="171" spans="1:23">
      <c r="A171" s="81"/>
      <c r="B171" s="326"/>
      <c r="C171" s="326"/>
      <c r="D171" s="326"/>
      <c r="E171" s="326"/>
      <c r="F171" s="492"/>
      <c r="G171" s="492"/>
      <c r="H171" s="492"/>
      <c r="I171" s="338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81"/>
    </row>
    <row r="172" spans="1:23">
      <c r="A172" s="494" t="s">
        <v>146</v>
      </c>
      <c r="B172" s="326"/>
      <c r="C172" s="326"/>
      <c r="D172" s="326"/>
      <c r="E172" s="326"/>
      <c r="F172" s="492"/>
      <c r="G172" s="492"/>
      <c r="H172" s="492"/>
      <c r="I172" s="338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81"/>
    </row>
    <row r="173" spans="1:23">
      <c r="A173" s="495" t="s">
        <v>166</v>
      </c>
      <c r="B173" s="326"/>
      <c r="C173" s="326"/>
      <c r="D173" s="326"/>
      <c r="E173" s="326"/>
      <c r="F173" s="492"/>
      <c r="G173" s="492"/>
      <c r="H173" s="492"/>
      <c r="I173" s="338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81"/>
    </row>
    <row r="174" spans="1:23">
      <c r="A174" s="495" t="s">
        <v>167</v>
      </c>
      <c r="B174" s="326"/>
      <c r="C174" s="326"/>
      <c r="D174" s="326"/>
      <c r="E174" s="326"/>
      <c r="F174" s="492"/>
      <c r="G174" s="492"/>
      <c r="H174" s="492"/>
      <c r="I174" s="338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81"/>
    </row>
    <row r="175" spans="1:23">
      <c r="A175" s="495" t="s">
        <v>168</v>
      </c>
      <c r="B175" s="326"/>
      <c r="C175" s="326"/>
      <c r="D175" s="326"/>
      <c r="E175" s="326"/>
      <c r="F175" s="492"/>
      <c r="G175" s="492"/>
      <c r="H175" s="492"/>
      <c r="I175" s="338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81"/>
    </row>
    <row r="176" spans="1:23">
      <c r="A176" s="495" t="s">
        <v>169</v>
      </c>
      <c r="B176" s="326"/>
      <c r="C176" s="326"/>
      <c r="D176" s="326"/>
      <c r="E176" s="326"/>
      <c r="F176" s="492"/>
      <c r="G176" s="492"/>
      <c r="H176" s="492"/>
      <c r="I176" s="338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81"/>
    </row>
    <row r="177" spans="1:23">
      <c r="A177" s="495" t="s">
        <v>170</v>
      </c>
      <c r="B177" s="326"/>
      <c r="C177" s="326"/>
      <c r="D177" s="326"/>
      <c r="E177" s="326"/>
      <c r="F177" s="492"/>
      <c r="G177" s="492"/>
      <c r="H177" s="492"/>
      <c r="I177" s="338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81"/>
    </row>
    <row r="178" spans="1:23">
      <c r="A178" s="495" t="s">
        <v>171</v>
      </c>
      <c r="B178" s="326"/>
      <c r="C178" s="326"/>
      <c r="D178" s="326"/>
      <c r="E178" s="326"/>
      <c r="F178" s="492"/>
      <c r="G178" s="492"/>
      <c r="H178" s="492"/>
      <c r="I178" s="338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81"/>
    </row>
    <row r="179" spans="1:23">
      <c r="A179" s="495" t="s">
        <v>172</v>
      </c>
      <c r="B179" s="326"/>
      <c r="C179" s="326"/>
      <c r="D179" s="326"/>
      <c r="E179" s="326"/>
      <c r="F179" s="492"/>
      <c r="G179" s="492"/>
      <c r="H179" s="492"/>
      <c r="I179" s="338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81"/>
    </row>
    <row r="180" spans="1:23">
      <c r="A180" s="495" t="s">
        <v>173</v>
      </c>
      <c r="B180" s="326"/>
      <c r="C180" s="326"/>
      <c r="D180" s="326"/>
      <c r="E180" s="326"/>
      <c r="F180" s="492"/>
      <c r="G180" s="492"/>
      <c r="H180" s="492"/>
      <c r="I180" s="338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81"/>
    </row>
    <row r="181" spans="1:23">
      <c r="A181" s="495" t="s">
        <v>174</v>
      </c>
      <c r="B181" s="326"/>
      <c r="C181" s="326"/>
      <c r="D181" s="326"/>
      <c r="E181" s="326"/>
      <c r="F181" s="492"/>
      <c r="G181" s="492"/>
      <c r="H181" s="492"/>
      <c r="I181" s="338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81"/>
    </row>
    <row r="182" spans="1:23">
      <c r="A182" s="495" t="s">
        <v>175</v>
      </c>
      <c r="B182" s="326"/>
      <c r="C182" s="326"/>
      <c r="D182" s="326"/>
      <c r="E182" s="326"/>
      <c r="F182" s="492"/>
      <c r="G182" s="492"/>
      <c r="H182" s="492"/>
      <c r="I182" s="338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81"/>
    </row>
    <row r="183" spans="1:23">
      <c r="A183" s="81"/>
      <c r="B183" s="326"/>
      <c r="C183" s="326"/>
      <c r="D183" s="326"/>
      <c r="E183" s="326"/>
      <c r="F183" s="492"/>
      <c r="G183" s="492"/>
      <c r="H183" s="492"/>
      <c r="I183" s="338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81"/>
    </row>
    <row r="184" spans="1:23">
      <c r="A184" s="496" t="s">
        <v>177</v>
      </c>
      <c r="B184" s="326"/>
      <c r="C184" s="326"/>
      <c r="D184" s="326"/>
      <c r="E184" s="326"/>
      <c r="F184" s="492"/>
      <c r="G184" s="492"/>
      <c r="H184" s="492"/>
      <c r="I184" s="338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81"/>
    </row>
    <row r="185" spans="1:23">
      <c r="A185" s="496"/>
      <c r="B185" s="339" t="s">
        <v>176</v>
      </c>
      <c r="C185" s="326"/>
      <c r="D185" s="326"/>
      <c r="E185" s="326"/>
      <c r="F185" s="492"/>
      <c r="G185" s="492"/>
      <c r="H185" s="492"/>
      <c r="I185" s="338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81"/>
    </row>
    <row r="186" spans="1:23">
      <c r="A186" s="495">
        <v>1</v>
      </c>
      <c r="B186" s="326"/>
      <c r="C186" s="497">
        <v>0</v>
      </c>
      <c r="D186" s="326"/>
      <c r="E186" s="326"/>
      <c r="F186" s="492"/>
      <c r="G186" s="492"/>
      <c r="H186" s="492"/>
      <c r="I186" s="338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81"/>
    </row>
    <row r="187" spans="1:23">
      <c r="A187" s="495">
        <v>2</v>
      </c>
      <c r="B187" s="326"/>
      <c r="C187" s="497">
        <v>0</v>
      </c>
      <c r="D187" s="326"/>
      <c r="E187" s="326"/>
      <c r="F187" s="492"/>
      <c r="G187" s="492"/>
      <c r="H187" s="492"/>
      <c r="I187" s="338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81"/>
    </row>
    <row r="188" spans="1:23">
      <c r="A188" s="495">
        <v>3</v>
      </c>
      <c r="B188" s="326"/>
      <c r="C188" s="497">
        <v>0</v>
      </c>
      <c r="D188" s="326"/>
      <c r="E188" s="326"/>
      <c r="F188" s="492"/>
      <c r="G188" s="492"/>
      <c r="H188" s="492"/>
      <c r="I188" s="338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81"/>
    </row>
    <row r="189" spans="1:23">
      <c r="A189" s="495">
        <v>4</v>
      </c>
      <c r="B189" s="326"/>
      <c r="C189" s="497">
        <v>0</v>
      </c>
      <c r="D189" s="326"/>
      <c r="E189" s="326"/>
      <c r="F189" s="492"/>
      <c r="G189" s="492"/>
      <c r="H189" s="492"/>
      <c r="I189" s="338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81"/>
    </row>
    <row r="190" spans="1:23">
      <c r="A190" s="495">
        <v>5</v>
      </c>
      <c r="B190" s="326"/>
      <c r="C190" s="497">
        <v>0</v>
      </c>
      <c r="D190" s="326"/>
      <c r="E190" s="326"/>
      <c r="F190" s="492"/>
      <c r="G190" s="492"/>
      <c r="H190" s="492"/>
      <c r="I190" s="338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81"/>
    </row>
    <row r="191" spans="1:23">
      <c r="A191" s="495">
        <v>6</v>
      </c>
      <c r="B191" s="326"/>
      <c r="C191" s="326"/>
      <c r="D191" s="326"/>
      <c r="E191" s="326"/>
      <c r="F191" s="492"/>
      <c r="G191" s="492"/>
      <c r="H191" s="492"/>
      <c r="I191" s="338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81"/>
    </row>
    <row r="192" spans="1:23">
      <c r="A192" s="495">
        <v>7</v>
      </c>
      <c r="B192" s="326"/>
      <c r="C192" s="326"/>
      <c r="D192" s="326"/>
      <c r="E192" s="326"/>
      <c r="F192" s="492"/>
      <c r="G192" s="492"/>
      <c r="H192" s="492"/>
      <c r="I192" s="338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81"/>
    </row>
    <row r="193" spans="1:23">
      <c r="A193" s="495">
        <v>8</v>
      </c>
      <c r="B193" s="326"/>
      <c r="C193" s="326"/>
      <c r="D193" s="326"/>
      <c r="E193" s="326"/>
      <c r="F193" s="492"/>
      <c r="G193" s="492"/>
      <c r="H193" s="492"/>
      <c r="I193" s="338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81"/>
    </row>
    <row r="194" spans="1:23">
      <c r="A194" s="495">
        <v>9</v>
      </c>
      <c r="B194" s="326"/>
      <c r="C194" s="326"/>
      <c r="D194" s="326"/>
      <c r="E194" s="326"/>
      <c r="F194" s="492"/>
      <c r="G194" s="492"/>
      <c r="H194" s="492"/>
      <c r="I194" s="338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81"/>
    </row>
    <row r="195" spans="1:23">
      <c r="A195" s="495">
        <v>10</v>
      </c>
      <c r="B195" s="326"/>
      <c r="C195" s="326"/>
      <c r="D195" s="326"/>
      <c r="E195" s="326"/>
      <c r="F195" s="492"/>
      <c r="G195" s="492"/>
      <c r="H195" s="492"/>
      <c r="I195" s="338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81"/>
    </row>
    <row r="196" spans="1:23">
      <c r="A196" s="81"/>
      <c r="B196" s="326"/>
      <c r="C196" s="326"/>
      <c r="D196" s="326"/>
      <c r="E196" s="326"/>
      <c r="F196" s="492"/>
      <c r="G196" s="492"/>
      <c r="H196" s="492"/>
      <c r="I196" s="338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81"/>
    </row>
    <row r="197" spans="1:23">
      <c r="A197" s="81"/>
      <c r="B197" s="326"/>
      <c r="C197" s="326"/>
      <c r="D197" s="326"/>
      <c r="E197" s="326"/>
      <c r="F197" s="492"/>
      <c r="G197" s="492"/>
      <c r="H197" s="492"/>
      <c r="I197" s="338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81"/>
    </row>
    <row r="198" spans="1:23">
      <c r="A198" s="81"/>
      <c r="B198" s="326"/>
      <c r="C198" s="326"/>
      <c r="D198" s="326"/>
      <c r="E198" s="326"/>
      <c r="F198" s="492"/>
      <c r="G198" s="492"/>
      <c r="H198" s="492"/>
      <c r="I198" s="338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81"/>
    </row>
    <row r="199" spans="1:23">
      <c r="A199" s="81"/>
      <c r="B199" s="326"/>
      <c r="C199" s="326"/>
      <c r="D199" s="326"/>
      <c r="E199" s="326"/>
      <c r="F199" s="492"/>
      <c r="G199" s="492"/>
      <c r="H199" s="492"/>
      <c r="I199" s="338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81"/>
    </row>
    <row r="200" spans="1:23">
      <c r="A200" s="81"/>
      <c r="B200" s="326"/>
      <c r="C200" s="326"/>
      <c r="D200" s="326"/>
      <c r="E200" s="326"/>
      <c r="F200" s="492"/>
      <c r="G200" s="492"/>
      <c r="H200" s="492"/>
      <c r="I200" s="338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81"/>
    </row>
    <row r="201" spans="1:23">
      <c r="A201" s="81"/>
      <c r="B201" s="326"/>
      <c r="C201" s="326"/>
      <c r="D201" s="326"/>
      <c r="E201" s="326"/>
      <c r="F201" s="492"/>
      <c r="G201" s="492"/>
      <c r="H201" s="492"/>
      <c r="I201" s="338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81"/>
    </row>
    <row r="202" spans="1:23">
      <c r="A202" s="81"/>
      <c r="B202" s="326"/>
      <c r="C202" s="326"/>
      <c r="D202" s="326"/>
      <c r="E202" s="326"/>
      <c r="F202" s="492"/>
      <c r="G202" s="492"/>
      <c r="H202" s="492"/>
      <c r="I202" s="338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81"/>
    </row>
    <row r="203" spans="1:23">
      <c r="A203" s="81"/>
      <c r="B203" s="326"/>
      <c r="C203" s="326"/>
      <c r="D203" s="326"/>
      <c r="E203" s="326"/>
      <c r="F203" s="492"/>
      <c r="G203" s="492"/>
      <c r="H203" s="492"/>
      <c r="I203" s="338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81"/>
    </row>
    <row r="204" spans="1:23">
      <c r="A204" s="81"/>
      <c r="B204" s="326"/>
      <c r="C204" s="326"/>
      <c r="D204" s="326"/>
      <c r="E204" s="326"/>
      <c r="F204" s="492"/>
      <c r="G204" s="492"/>
      <c r="H204" s="492"/>
      <c r="I204" s="338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81"/>
    </row>
    <row r="205" spans="1:23">
      <c r="A205" s="81"/>
      <c r="B205" s="326"/>
      <c r="C205" s="326"/>
      <c r="D205" s="326"/>
      <c r="E205" s="326"/>
      <c r="F205" s="492"/>
      <c r="G205" s="492"/>
      <c r="H205" s="492"/>
      <c r="I205" s="338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81"/>
    </row>
    <row r="206" spans="1:23">
      <c r="A206" s="81"/>
      <c r="B206" s="326"/>
      <c r="C206" s="326"/>
      <c r="D206" s="326"/>
      <c r="E206" s="326"/>
      <c r="F206" s="492"/>
      <c r="G206" s="492"/>
      <c r="H206" s="492"/>
      <c r="I206" s="338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81"/>
    </row>
    <row r="207" spans="1:23">
      <c r="A207" s="81"/>
      <c r="B207" s="326"/>
      <c r="C207" s="326"/>
      <c r="D207" s="326"/>
      <c r="E207" s="326"/>
      <c r="F207" s="492"/>
      <c r="G207" s="492"/>
      <c r="H207" s="492"/>
      <c r="I207" s="338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81"/>
    </row>
    <row r="208" spans="1:23">
      <c r="A208" s="81"/>
      <c r="B208" s="326"/>
      <c r="C208" s="326"/>
      <c r="D208" s="326"/>
      <c r="E208" s="326"/>
      <c r="F208" s="492"/>
      <c r="G208" s="492"/>
      <c r="H208" s="492"/>
      <c r="I208" s="338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81"/>
    </row>
    <row r="209" spans="1:23">
      <c r="A209" s="81"/>
      <c r="B209" s="326"/>
      <c r="C209" s="326"/>
      <c r="D209" s="326"/>
      <c r="E209" s="326"/>
      <c r="F209" s="492"/>
      <c r="G209" s="492"/>
      <c r="H209" s="492"/>
      <c r="I209" s="338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81"/>
    </row>
    <row r="210" spans="1:23">
      <c r="A210" s="81"/>
      <c r="B210" s="326"/>
      <c r="C210" s="326"/>
      <c r="D210" s="326"/>
      <c r="E210" s="326"/>
      <c r="F210" s="492"/>
      <c r="G210" s="492"/>
      <c r="H210" s="492"/>
      <c r="I210" s="338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81"/>
    </row>
    <row r="211" spans="1:23">
      <c r="A211" s="81"/>
      <c r="B211" s="326"/>
      <c r="C211" s="326"/>
      <c r="D211" s="326"/>
      <c r="E211" s="326"/>
      <c r="F211" s="492"/>
      <c r="G211" s="492"/>
      <c r="H211" s="492"/>
      <c r="I211" s="338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81"/>
    </row>
    <row r="212" spans="1:23">
      <c r="A212" s="81"/>
      <c r="B212" s="326"/>
      <c r="C212" s="326"/>
      <c r="D212" s="326"/>
      <c r="E212" s="326"/>
      <c r="F212" s="492"/>
      <c r="G212" s="492"/>
      <c r="H212" s="492"/>
      <c r="I212" s="338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81"/>
    </row>
    <row r="213" spans="1:23">
      <c r="A213" s="81"/>
      <c r="B213" s="326"/>
      <c r="C213" s="326"/>
      <c r="D213" s="326"/>
      <c r="E213" s="326"/>
      <c r="F213" s="492"/>
      <c r="G213" s="492"/>
      <c r="H213" s="492"/>
      <c r="I213" s="338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81"/>
    </row>
    <row r="214" spans="1:23">
      <c r="A214" s="81"/>
      <c r="B214" s="326"/>
      <c r="C214" s="326"/>
      <c r="D214" s="326"/>
      <c r="E214" s="326"/>
      <c r="F214" s="492"/>
      <c r="G214" s="492"/>
      <c r="H214" s="492"/>
      <c r="I214" s="338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81"/>
    </row>
    <row r="215" spans="1:23">
      <c r="A215" s="81"/>
      <c r="B215" s="326"/>
      <c r="C215" s="326"/>
      <c r="D215" s="326"/>
      <c r="E215" s="326"/>
      <c r="F215" s="492"/>
      <c r="G215" s="492"/>
      <c r="H215" s="492"/>
      <c r="I215" s="338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81"/>
    </row>
    <row r="216" spans="1:23">
      <c r="A216" s="81"/>
      <c r="B216" s="326"/>
      <c r="C216" s="326"/>
      <c r="D216" s="326"/>
      <c r="E216" s="326"/>
      <c r="F216" s="492"/>
      <c r="G216" s="492"/>
      <c r="H216" s="492"/>
      <c r="I216" s="338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81"/>
    </row>
    <row r="217" spans="1:23">
      <c r="A217" s="81"/>
      <c r="B217" s="326"/>
      <c r="C217" s="326"/>
      <c r="D217" s="326"/>
      <c r="E217" s="326"/>
      <c r="F217" s="492"/>
      <c r="G217" s="492"/>
      <c r="H217" s="492"/>
      <c r="I217" s="338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81"/>
    </row>
    <row r="218" spans="1:23">
      <c r="A218" s="81"/>
      <c r="B218" s="326"/>
      <c r="C218" s="326"/>
      <c r="D218" s="326"/>
      <c r="E218" s="326"/>
      <c r="F218" s="492"/>
      <c r="G218" s="492"/>
      <c r="H218" s="492"/>
      <c r="I218" s="338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81"/>
    </row>
    <row r="219" spans="1:23">
      <c r="A219" s="81"/>
      <c r="B219" s="326"/>
      <c r="C219" s="326"/>
      <c r="D219" s="326"/>
      <c r="E219" s="326"/>
      <c r="F219" s="492"/>
      <c r="G219" s="492"/>
      <c r="H219" s="492"/>
      <c r="I219" s="338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81"/>
    </row>
  </sheetData>
  <sheetProtection formatCells="0" formatColumns="0" formatRows="0" insertColumns="0" insertRows="0" insertHyperlinks="0" deleteColumns="0" deleteRows="0" selectLockedCells="1" sort="0" autoFilter="0" pivotTables="0"/>
  <mergeCells count="134">
    <mergeCell ref="H152:I152"/>
    <mergeCell ref="H153:I153"/>
    <mergeCell ref="H154:I154"/>
    <mergeCell ref="H155:I155"/>
    <mergeCell ref="H156:I156"/>
    <mergeCell ref="H157:I157"/>
    <mergeCell ref="H158:I158"/>
    <mergeCell ref="H143:I143"/>
    <mergeCell ref="H144:I144"/>
    <mergeCell ref="H145:I145"/>
    <mergeCell ref="H146:I146"/>
    <mergeCell ref="H147:I147"/>
    <mergeCell ref="H148:I148"/>
    <mergeCell ref="H149:I149"/>
    <mergeCell ref="H150:I150"/>
    <mergeCell ref="H151:I151"/>
    <mergeCell ref="H134:I134"/>
    <mergeCell ref="H135:I135"/>
    <mergeCell ref="H136:I136"/>
    <mergeCell ref="H137:I137"/>
    <mergeCell ref="H138:I138"/>
    <mergeCell ref="H139:I139"/>
    <mergeCell ref="H140:I140"/>
    <mergeCell ref="H141:I141"/>
    <mergeCell ref="H142:I142"/>
    <mergeCell ref="H125:I125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16:I116"/>
    <mergeCell ref="H117:I117"/>
    <mergeCell ref="H118:I118"/>
    <mergeCell ref="H119:I119"/>
    <mergeCell ref="H120:I120"/>
    <mergeCell ref="H121:I121"/>
    <mergeCell ref="H122:I122"/>
    <mergeCell ref="H123:I123"/>
    <mergeCell ref="H124:I124"/>
    <mergeCell ref="H107:I107"/>
    <mergeCell ref="H108:I108"/>
    <mergeCell ref="H109:I109"/>
    <mergeCell ref="H110:I110"/>
    <mergeCell ref="H111:I111"/>
    <mergeCell ref="H112:I112"/>
    <mergeCell ref="H113:I113"/>
    <mergeCell ref="H114:I114"/>
    <mergeCell ref="H115:I115"/>
    <mergeCell ref="H98:I98"/>
    <mergeCell ref="H99:I99"/>
    <mergeCell ref="H100:I100"/>
    <mergeCell ref="H101:I101"/>
    <mergeCell ref="H102:I102"/>
    <mergeCell ref="H103:I103"/>
    <mergeCell ref="H104:I104"/>
    <mergeCell ref="H105:I105"/>
    <mergeCell ref="H106:I106"/>
    <mergeCell ref="H89:I89"/>
    <mergeCell ref="H90:I90"/>
    <mergeCell ref="H91:I91"/>
    <mergeCell ref="H92:I92"/>
    <mergeCell ref="H93:I93"/>
    <mergeCell ref="H94:I94"/>
    <mergeCell ref="H95:I95"/>
    <mergeCell ref="H96:I96"/>
    <mergeCell ref="H97:I97"/>
    <mergeCell ref="H74:I74"/>
    <mergeCell ref="H75:I75"/>
    <mergeCell ref="H82:I82"/>
    <mergeCell ref="H83:I83"/>
    <mergeCell ref="H84:I84"/>
    <mergeCell ref="H85:I85"/>
    <mergeCell ref="H86:I86"/>
    <mergeCell ref="H87:I87"/>
    <mergeCell ref="H88:I88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64:I64"/>
    <mergeCell ref="H33:I33"/>
    <mergeCell ref="H37:I37"/>
    <mergeCell ref="H38:I38"/>
    <mergeCell ref="H50:I50"/>
    <mergeCell ref="H51:I51"/>
    <mergeCell ref="H52:I52"/>
    <mergeCell ref="H53:I53"/>
    <mergeCell ref="H56:I56"/>
    <mergeCell ref="H57:I57"/>
    <mergeCell ref="H54:I54"/>
    <mergeCell ref="H55:I55"/>
    <mergeCell ref="H29:I29"/>
    <mergeCell ref="H30:I30"/>
    <mergeCell ref="H31:I31"/>
    <mergeCell ref="C2:J2"/>
    <mergeCell ref="H62:I62"/>
    <mergeCell ref="H63:I63"/>
    <mergeCell ref="H58:I58"/>
    <mergeCell ref="H59:I59"/>
    <mergeCell ref="H60:I60"/>
    <mergeCell ref="H61:I61"/>
    <mergeCell ref="L10:N10"/>
    <mergeCell ref="O10:W10"/>
    <mergeCell ref="A3:J3"/>
    <mergeCell ref="L3:W3"/>
    <mergeCell ref="H11:I11"/>
    <mergeCell ref="H32:I32"/>
    <mergeCell ref="H16:I16"/>
    <mergeCell ref="H18:I18"/>
    <mergeCell ref="H13:I13"/>
    <mergeCell ref="H17:I17"/>
    <mergeCell ref="H19:I19"/>
    <mergeCell ref="H12:I12"/>
    <mergeCell ref="H14:I14"/>
    <mergeCell ref="H15:I15"/>
    <mergeCell ref="A10:J10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</mergeCells>
  <conditionalFormatting sqref="V18">
    <cfRule type="cellIs" dxfId="146" priority="77" stopIfTrue="1" operator="lessThan">
      <formula>0</formula>
    </cfRule>
    <cfRule type="cellIs" dxfId="145" priority="79" stopIfTrue="1" operator="equal">
      <formula>0</formula>
    </cfRule>
  </conditionalFormatting>
  <conditionalFormatting sqref="U18">
    <cfRule type="cellIs" dxfId="144" priority="78" stopIfTrue="1" operator="greaterThan">
      <formula>$N$18</formula>
    </cfRule>
    <cfRule type="cellIs" dxfId="143" priority="80" stopIfTrue="1" operator="equal">
      <formula>$N$18</formula>
    </cfRule>
  </conditionalFormatting>
  <conditionalFormatting sqref="V24">
    <cfRule type="cellIs" dxfId="142" priority="73" stopIfTrue="1" operator="lessThan">
      <formula>0</formula>
    </cfRule>
    <cfRule type="cellIs" dxfId="141" priority="75" stopIfTrue="1" operator="equal">
      <formula>0</formula>
    </cfRule>
  </conditionalFormatting>
  <conditionalFormatting sqref="U24">
    <cfRule type="cellIs" dxfId="140" priority="74" stopIfTrue="1" operator="greaterThan">
      <formula>$N$24</formula>
    </cfRule>
    <cfRule type="cellIs" dxfId="139" priority="76" stopIfTrue="1" operator="equal">
      <formula>$N$24</formula>
    </cfRule>
  </conditionalFormatting>
  <conditionalFormatting sqref="V30">
    <cfRule type="cellIs" dxfId="138" priority="69" stopIfTrue="1" operator="lessThan">
      <formula>0</formula>
    </cfRule>
    <cfRule type="cellIs" dxfId="137" priority="71" stopIfTrue="1" operator="equal">
      <formula>0</formula>
    </cfRule>
  </conditionalFormatting>
  <conditionalFormatting sqref="U30">
    <cfRule type="cellIs" dxfId="136" priority="70" stopIfTrue="1" operator="greaterThan">
      <formula>$N$30</formula>
    </cfRule>
    <cfRule type="cellIs" dxfId="135" priority="72" stopIfTrue="1" operator="equal">
      <formula>$N$30</formula>
    </cfRule>
  </conditionalFormatting>
  <conditionalFormatting sqref="V50">
    <cfRule type="cellIs" dxfId="134" priority="65" stopIfTrue="1" operator="lessThan">
      <formula>0</formula>
    </cfRule>
    <cfRule type="cellIs" dxfId="133" priority="67" stopIfTrue="1" operator="equal">
      <formula>0</formula>
    </cfRule>
  </conditionalFormatting>
  <conditionalFormatting sqref="U50">
    <cfRule type="cellIs" dxfId="132" priority="66" stopIfTrue="1" operator="greaterThan">
      <formula>$N$50</formula>
    </cfRule>
    <cfRule type="cellIs" dxfId="131" priority="68" stopIfTrue="1" operator="equal">
      <formula>$N$50</formula>
    </cfRule>
  </conditionalFormatting>
  <conditionalFormatting sqref="V56">
    <cfRule type="cellIs" dxfId="130" priority="61" stopIfTrue="1" operator="lessThan">
      <formula>0</formula>
    </cfRule>
    <cfRule type="cellIs" dxfId="129" priority="63" stopIfTrue="1" operator="equal">
      <formula>0</formula>
    </cfRule>
  </conditionalFormatting>
  <conditionalFormatting sqref="U56">
    <cfRule type="cellIs" dxfId="128" priority="62" stopIfTrue="1" operator="greaterThan">
      <formula>$N$56</formula>
    </cfRule>
    <cfRule type="cellIs" dxfId="127" priority="64" stopIfTrue="1" operator="equal">
      <formula>$N$56</formula>
    </cfRule>
  </conditionalFormatting>
  <conditionalFormatting sqref="V62">
    <cfRule type="cellIs" dxfId="126" priority="57" stopIfTrue="1" operator="lessThan">
      <formula>0</formula>
    </cfRule>
    <cfRule type="cellIs" dxfId="125" priority="59" stopIfTrue="1" operator="equal">
      <formula>0</formula>
    </cfRule>
  </conditionalFormatting>
  <conditionalFormatting sqref="U62">
    <cfRule type="cellIs" dxfId="124" priority="58" stopIfTrue="1" operator="greaterThan">
      <formula>$N$62</formula>
    </cfRule>
    <cfRule type="cellIs" dxfId="123" priority="60" stopIfTrue="1" operator="equal">
      <formula>$N$62</formula>
    </cfRule>
  </conditionalFormatting>
  <conditionalFormatting sqref="V68">
    <cfRule type="cellIs" dxfId="122" priority="53" stopIfTrue="1" operator="lessThan">
      <formula>0</formula>
    </cfRule>
    <cfRule type="cellIs" dxfId="121" priority="55" stopIfTrue="1" operator="equal">
      <formula>0</formula>
    </cfRule>
  </conditionalFormatting>
  <conditionalFormatting sqref="U68">
    <cfRule type="cellIs" dxfId="120" priority="54" stopIfTrue="1" operator="greaterThan">
      <formula>$N$68</formula>
    </cfRule>
    <cfRule type="cellIs" dxfId="119" priority="56" stopIfTrue="1" operator="equal">
      <formula>$N$68</formula>
    </cfRule>
  </conditionalFormatting>
  <conditionalFormatting sqref="V74">
    <cfRule type="cellIs" dxfId="118" priority="49" stopIfTrue="1" operator="lessThan">
      <formula>0</formula>
    </cfRule>
    <cfRule type="cellIs" dxfId="117" priority="51" stopIfTrue="1" operator="equal">
      <formula>0</formula>
    </cfRule>
  </conditionalFormatting>
  <conditionalFormatting sqref="U74">
    <cfRule type="cellIs" dxfId="116" priority="50" stopIfTrue="1" operator="greaterThan">
      <formula>$N$74</formula>
    </cfRule>
    <cfRule type="cellIs" dxfId="115" priority="52" stopIfTrue="1" operator="equal">
      <formula>$N$74</formula>
    </cfRule>
  </conditionalFormatting>
  <conditionalFormatting sqref="V86">
    <cfRule type="cellIs" dxfId="114" priority="45" stopIfTrue="1" operator="lessThan">
      <formula>0</formula>
    </cfRule>
    <cfRule type="cellIs" dxfId="113" priority="47" stopIfTrue="1" operator="equal">
      <formula>0</formula>
    </cfRule>
  </conditionalFormatting>
  <conditionalFormatting sqref="U86">
    <cfRule type="cellIs" dxfId="112" priority="46" stopIfTrue="1" operator="greaterThan">
      <formula>$N$86</formula>
    </cfRule>
    <cfRule type="cellIs" dxfId="111" priority="48" stopIfTrue="1" operator="equal">
      <formula>$N$86</formula>
    </cfRule>
  </conditionalFormatting>
  <conditionalFormatting sqref="V92">
    <cfRule type="cellIs" dxfId="110" priority="41" stopIfTrue="1" operator="lessThan">
      <formula>0</formula>
    </cfRule>
    <cfRule type="cellIs" dxfId="109" priority="43" stopIfTrue="1" operator="equal">
      <formula>0</formula>
    </cfRule>
  </conditionalFormatting>
  <conditionalFormatting sqref="U92">
    <cfRule type="cellIs" dxfId="108" priority="42" stopIfTrue="1" operator="greaterThan">
      <formula>$N$92</formula>
    </cfRule>
    <cfRule type="cellIs" dxfId="107" priority="44" stopIfTrue="1" operator="equal">
      <formula>$N$92</formula>
    </cfRule>
  </conditionalFormatting>
  <conditionalFormatting sqref="V98">
    <cfRule type="cellIs" dxfId="106" priority="37" stopIfTrue="1" operator="lessThan">
      <formula>0</formula>
    </cfRule>
    <cfRule type="cellIs" dxfId="105" priority="39" stopIfTrue="1" operator="equal">
      <formula>0</formula>
    </cfRule>
  </conditionalFormatting>
  <conditionalFormatting sqref="U98">
    <cfRule type="cellIs" dxfId="104" priority="38" stopIfTrue="1" operator="greaterThan">
      <formula>$N$98</formula>
    </cfRule>
    <cfRule type="cellIs" dxfId="103" priority="40" stopIfTrue="1" operator="equal">
      <formula>$N$98</formula>
    </cfRule>
  </conditionalFormatting>
  <conditionalFormatting sqref="V104">
    <cfRule type="cellIs" dxfId="102" priority="33" stopIfTrue="1" operator="lessThan">
      <formula>0</formula>
    </cfRule>
    <cfRule type="cellIs" dxfId="101" priority="35" stopIfTrue="1" operator="equal">
      <formula>0</formula>
    </cfRule>
  </conditionalFormatting>
  <conditionalFormatting sqref="U104">
    <cfRule type="cellIs" dxfId="100" priority="34" stopIfTrue="1" operator="greaterThan">
      <formula>$N$104</formula>
    </cfRule>
    <cfRule type="cellIs" dxfId="99" priority="36" stopIfTrue="1" operator="equal">
      <formula>$N$104</formula>
    </cfRule>
  </conditionalFormatting>
  <conditionalFormatting sqref="V110">
    <cfRule type="cellIs" dxfId="98" priority="29" stopIfTrue="1" operator="lessThan">
      <formula>0</formula>
    </cfRule>
    <cfRule type="cellIs" dxfId="97" priority="31" stopIfTrue="1" operator="equal">
      <formula>0</formula>
    </cfRule>
  </conditionalFormatting>
  <conditionalFormatting sqref="U110">
    <cfRule type="cellIs" dxfId="96" priority="30" stopIfTrue="1" operator="greaterThan">
      <formula>$N$110</formula>
    </cfRule>
    <cfRule type="cellIs" dxfId="95" priority="32" stopIfTrue="1" operator="equal">
      <formula>$N$110</formula>
    </cfRule>
  </conditionalFormatting>
  <conditionalFormatting sqref="V116">
    <cfRule type="cellIs" dxfId="94" priority="25" stopIfTrue="1" operator="lessThan">
      <formula>0</formula>
    </cfRule>
    <cfRule type="cellIs" dxfId="93" priority="27" stopIfTrue="1" operator="equal">
      <formula>0</formula>
    </cfRule>
  </conditionalFormatting>
  <conditionalFormatting sqref="U116">
    <cfRule type="cellIs" dxfId="92" priority="26" stopIfTrue="1" operator="greaterThan">
      <formula>$N$116</formula>
    </cfRule>
    <cfRule type="cellIs" dxfId="91" priority="28" stopIfTrue="1" operator="equal">
      <formula>$N$116</formula>
    </cfRule>
  </conditionalFormatting>
  <conditionalFormatting sqref="V122">
    <cfRule type="cellIs" dxfId="90" priority="21" stopIfTrue="1" operator="lessThan">
      <formula>0</formula>
    </cfRule>
    <cfRule type="cellIs" dxfId="89" priority="23" stopIfTrue="1" operator="equal">
      <formula>0</formula>
    </cfRule>
  </conditionalFormatting>
  <conditionalFormatting sqref="U122">
    <cfRule type="cellIs" dxfId="88" priority="22" stopIfTrue="1" operator="greaterThan">
      <formula>$N$122</formula>
    </cfRule>
    <cfRule type="cellIs" dxfId="87" priority="24" stopIfTrue="1" operator="equal">
      <formula>$N$122</formula>
    </cfRule>
  </conditionalFormatting>
  <conditionalFormatting sqref="V134">
    <cfRule type="cellIs" dxfId="86" priority="17" stopIfTrue="1" operator="lessThan">
      <formula>0</formula>
    </cfRule>
    <cfRule type="cellIs" dxfId="85" priority="19" stopIfTrue="1" operator="equal">
      <formula>0</formula>
    </cfRule>
  </conditionalFormatting>
  <conditionalFormatting sqref="U134">
    <cfRule type="cellIs" dxfId="84" priority="18" stopIfTrue="1" operator="greaterThan">
      <formula>$N$134</formula>
    </cfRule>
    <cfRule type="cellIs" dxfId="83" priority="20" stopIfTrue="1" operator="equal">
      <formula>$N$134</formula>
    </cfRule>
  </conditionalFormatting>
  <conditionalFormatting sqref="V128">
    <cfRule type="cellIs" dxfId="82" priority="13" stopIfTrue="1" operator="lessThan">
      <formula>0</formula>
    </cfRule>
    <cfRule type="cellIs" dxfId="81" priority="15" stopIfTrue="1" operator="equal">
      <formula>0</formula>
    </cfRule>
  </conditionalFormatting>
  <conditionalFormatting sqref="U128">
    <cfRule type="cellIs" dxfId="80" priority="14" stopIfTrue="1" operator="greaterThan">
      <formula>$N$128</formula>
    </cfRule>
    <cfRule type="cellIs" dxfId="79" priority="16" stopIfTrue="1" operator="equal">
      <formula>$N$128</formula>
    </cfRule>
  </conditionalFormatting>
  <conditionalFormatting sqref="V140">
    <cfRule type="cellIs" dxfId="78" priority="9" stopIfTrue="1" operator="lessThan">
      <formula>0</formula>
    </cfRule>
    <cfRule type="cellIs" dxfId="77" priority="11" stopIfTrue="1" operator="equal">
      <formula>0</formula>
    </cfRule>
  </conditionalFormatting>
  <conditionalFormatting sqref="U140">
    <cfRule type="cellIs" dxfId="76" priority="10" stopIfTrue="1" operator="greaterThan">
      <formula>$N$140</formula>
    </cfRule>
    <cfRule type="cellIs" dxfId="75" priority="12" stopIfTrue="1" operator="equal">
      <formula>$N$140</formula>
    </cfRule>
  </conditionalFormatting>
  <conditionalFormatting sqref="V146">
    <cfRule type="cellIs" dxfId="74" priority="5" stopIfTrue="1" operator="lessThan">
      <formula>0</formula>
    </cfRule>
    <cfRule type="cellIs" dxfId="73" priority="7" stopIfTrue="1" operator="equal">
      <formula>0</formula>
    </cfRule>
  </conditionalFormatting>
  <conditionalFormatting sqref="U146">
    <cfRule type="cellIs" dxfId="72" priority="6" stopIfTrue="1" operator="greaterThan">
      <formula>$N$146</formula>
    </cfRule>
    <cfRule type="cellIs" dxfId="71" priority="8" stopIfTrue="1" operator="equal">
      <formula>$N$146</formula>
    </cfRule>
  </conditionalFormatting>
  <conditionalFormatting sqref="V158">
    <cfRule type="cellIs" dxfId="70" priority="1" stopIfTrue="1" operator="lessThan">
      <formula>0</formula>
    </cfRule>
    <cfRule type="cellIs" dxfId="69" priority="3" stopIfTrue="1" operator="equal">
      <formula>0</formula>
    </cfRule>
  </conditionalFormatting>
  <conditionalFormatting sqref="U158">
    <cfRule type="cellIs" dxfId="68" priority="2" stopIfTrue="1" operator="greaterThan">
      <formula>$N$158</formula>
    </cfRule>
    <cfRule type="cellIs" dxfId="67" priority="4" stopIfTrue="1" operator="equal">
      <formula>$N$158</formula>
    </cfRule>
  </conditionalFormatting>
  <hyperlinks>
    <hyperlink ref="F94" r:id="rId1" display="mailto:astika@aglosystems.com.au" xr:uid="{1CC0A045-8136-4D2F-B2C2-27469EF6B01E}"/>
  </hyperlinks>
  <printOptions gridLines="1" gridLinesSet="0"/>
  <pageMargins left="0.23622047244094491" right="0.28999999999999998" top="0.33" bottom="0.34" header="0.11811023622047245" footer="0.14000000000000001"/>
  <pageSetup paperSize="9" scale="82" fitToHeight="5" orientation="landscape" horizontalDpi="4294967293" verticalDpi="300" r:id="rId2"/>
  <headerFooter alignWithMargins="0">
    <oddHeader>&amp;CTender</oddHeader>
    <oddFooter>&amp;C&amp;A&amp;RPage &amp;P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50A3-47BD-424A-9696-6CED3EB084A7}">
  <dimension ref="A10:O299"/>
  <sheetViews>
    <sheetView workbookViewId="0">
      <pane ySplit="13" topLeftCell="A14" activePane="bottomLeft" state="frozen"/>
      <selection pane="bottomLeft" activeCell="E31" sqref="E31"/>
    </sheetView>
  </sheetViews>
  <sheetFormatPr defaultColWidth="8.85546875" defaultRowHeight="12.75"/>
  <cols>
    <col min="1" max="1" width="10.42578125" bestFit="1" customWidth="1"/>
    <col min="2" max="2" width="14.28515625" bestFit="1" customWidth="1"/>
    <col min="3" max="3" width="20" style="782" bestFit="1" customWidth="1"/>
    <col min="4" max="4" width="22.5703125" bestFit="1" customWidth="1"/>
    <col min="5" max="5" width="30.85546875" style="782" bestFit="1" customWidth="1"/>
    <col min="6" max="6" width="17" bestFit="1" customWidth="1"/>
    <col min="7" max="7" width="14" customWidth="1"/>
    <col min="8" max="8" width="18.7109375" bestFit="1" customWidth="1"/>
    <col min="9" max="9" width="75.7109375" customWidth="1"/>
  </cols>
  <sheetData>
    <row r="10" spans="1:15">
      <c r="I10" s="783" t="s">
        <v>394</v>
      </c>
    </row>
    <row r="13" spans="1:15" s="539" customFormat="1">
      <c r="A13" s="784" t="s">
        <v>395</v>
      </c>
      <c r="B13" s="785" t="s">
        <v>118</v>
      </c>
      <c r="C13" s="786" t="s">
        <v>396</v>
      </c>
      <c r="D13" s="785" t="s">
        <v>397</v>
      </c>
      <c r="E13" s="786" t="s">
        <v>398</v>
      </c>
      <c r="F13" s="785" t="s">
        <v>420</v>
      </c>
      <c r="G13" s="785" t="s">
        <v>419</v>
      </c>
      <c r="H13" s="785" t="s">
        <v>412</v>
      </c>
      <c r="I13" s="787" t="s">
        <v>399</v>
      </c>
    </row>
    <row r="14" spans="1:15" ht="38.25">
      <c r="A14" s="794" t="s">
        <v>400</v>
      </c>
      <c r="B14" s="798" t="s">
        <v>401</v>
      </c>
      <c r="C14" s="800" t="s">
        <v>408</v>
      </c>
      <c r="D14" s="798" t="s">
        <v>402</v>
      </c>
      <c r="E14" s="800" t="s">
        <v>403</v>
      </c>
      <c r="F14" s="798" t="s">
        <v>404</v>
      </c>
      <c r="G14" s="798" t="s">
        <v>405</v>
      </c>
      <c r="H14" s="798" t="s">
        <v>406</v>
      </c>
      <c r="I14" s="788" t="s">
        <v>407</v>
      </c>
      <c r="J14" s="789"/>
      <c r="K14" s="789"/>
      <c r="L14" s="789"/>
      <c r="M14" s="789"/>
      <c r="N14" s="789"/>
      <c r="O14" s="789"/>
    </row>
    <row r="15" spans="1:15">
      <c r="A15" s="812"/>
      <c r="B15" s="613" t="s">
        <v>409</v>
      </c>
      <c r="C15" s="801" t="s">
        <v>410</v>
      </c>
      <c r="D15" s="613" t="s">
        <v>414</v>
      </c>
      <c r="E15" s="801" t="s">
        <v>415</v>
      </c>
      <c r="F15" s="802">
        <v>43305</v>
      </c>
      <c r="G15" s="613"/>
      <c r="H15" s="803"/>
      <c r="I15" s="792" t="s">
        <v>416</v>
      </c>
      <c r="J15" s="789"/>
      <c r="K15" s="789"/>
      <c r="L15" s="789"/>
      <c r="M15" s="789"/>
      <c r="N15" s="789"/>
      <c r="O15" s="789"/>
    </row>
    <row r="16" spans="1:15" ht="89.25">
      <c r="A16" s="795" t="s">
        <v>400</v>
      </c>
      <c r="B16" s="613" t="s">
        <v>409</v>
      </c>
      <c r="C16" s="801" t="s">
        <v>410</v>
      </c>
      <c r="D16" s="613" t="s">
        <v>393</v>
      </c>
      <c r="E16" s="801" t="s">
        <v>411</v>
      </c>
      <c r="F16" s="802">
        <v>43305</v>
      </c>
      <c r="G16" s="802">
        <v>43327</v>
      </c>
      <c r="H16" s="803">
        <v>1750.22</v>
      </c>
      <c r="I16" s="792" t="s">
        <v>413</v>
      </c>
      <c r="J16" s="789"/>
      <c r="K16" s="789"/>
      <c r="L16" s="789"/>
      <c r="M16" s="789"/>
      <c r="N16" s="789"/>
      <c r="O16" s="789"/>
    </row>
    <row r="17" spans="1:15" ht="51">
      <c r="A17" s="795" t="s">
        <v>400</v>
      </c>
      <c r="B17" s="613" t="s">
        <v>409</v>
      </c>
      <c r="C17" s="801" t="s">
        <v>410</v>
      </c>
      <c r="D17" s="613" t="s">
        <v>417</v>
      </c>
      <c r="E17" s="801" t="s">
        <v>418</v>
      </c>
      <c r="F17" s="802">
        <v>43305</v>
      </c>
      <c r="G17" s="802">
        <v>43306</v>
      </c>
      <c r="H17" s="803">
        <v>2198</v>
      </c>
      <c r="I17" s="792" t="s">
        <v>421</v>
      </c>
      <c r="J17" s="789"/>
      <c r="K17" s="789"/>
      <c r="L17" s="789"/>
      <c r="M17" s="789"/>
      <c r="N17" s="789"/>
      <c r="O17" s="789"/>
    </row>
    <row r="18" spans="1:15">
      <c r="A18" s="796"/>
      <c r="B18" s="613"/>
      <c r="C18" s="801"/>
      <c r="D18" s="613"/>
      <c r="E18" s="801"/>
      <c r="F18" s="802"/>
      <c r="G18" s="802"/>
      <c r="H18" s="803"/>
      <c r="I18" s="792"/>
      <c r="J18" s="789"/>
      <c r="K18" s="789"/>
      <c r="L18" s="789"/>
      <c r="M18" s="789"/>
      <c r="N18" s="789"/>
      <c r="O18" s="789"/>
    </row>
    <row r="19" spans="1:15">
      <c r="A19" s="796"/>
      <c r="B19" s="613"/>
      <c r="C19" s="801"/>
      <c r="D19" s="613"/>
      <c r="E19" s="801"/>
      <c r="F19" s="802"/>
      <c r="G19" s="802"/>
      <c r="H19" s="803"/>
      <c r="I19" s="792"/>
      <c r="J19" s="789"/>
      <c r="K19" s="789"/>
      <c r="L19" s="789"/>
      <c r="M19" s="789"/>
      <c r="N19" s="789"/>
      <c r="O19" s="789"/>
    </row>
    <row r="20" spans="1:15">
      <c r="A20" s="796"/>
      <c r="B20" s="613"/>
      <c r="C20" s="801"/>
      <c r="D20" s="613"/>
      <c r="E20" s="801"/>
      <c r="F20" s="802"/>
      <c r="G20" s="802"/>
      <c r="H20" s="803"/>
      <c r="I20" s="792"/>
      <c r="J20" s="789"/>
      <c r="K20" s="789"/>
      <c r="L20" s="789"/>
      <c r="M20" s="789"/>
      <c r="N20" s="789"/>
      <c r="O20" s="789"/>
    </row>
    <row r="21" spans="1:15">
      <c r="A21" s="797"/>
      <c r="B21" s="804"/>
      <c r="C21" s="805"/>
      <c r="D21" s="804"/>
      <c r="E21" s="805"/>
      <c r="F21" s="806"/>
      <c r="G21" s="806"/>
      <c r="H21" s="807"/>
      <c r="I21" s="793"/>
      <c r="J21" s="789"/>
      <c r="K21" s="789"/>
      <c r="L21" s="789"/>
      <c r="M21" s="789"/>
      <c r="N21" s="789"/>
      <c r="O21" s="789"/>
    </row>
    <row r="22" spans="1:15">
      <c r="A22" s="798"/>
      <c r="B22" s="613"/>
      <c r="C22" s="801"/>
      <c r="D22" s="613"/>
      <c r="E22" s="801"/>
      <c r="F22" s="802"/>
      <c r="G22" s="802"/>
      <c r="H22" s="803"/>
      <c r="I22" s="790"/>
      <c r="J22" s="789"/>
      <c r="K22" s="789"/>
      <c r="L22" s="789"/>
      <c r="M22" s="789"/>
      <c r="N22" s="789"/>
      <c r="O22" s="789"/>
    </row>
    <row r="23" spans="1:15">
      <c r="A23" s="798"/>
      <c r="B23" s="613"/>
      <c r="C23" s="801"/>
      <c r="D23" s="613"/>
      <c r="E23" s="801"/>
      <c r="F23" s="802"/>
      <c r="G23" s="802"/>
      <c r="H23" s="803"/>
      <c r="I23" s="790"/>
      <c r="J23" s="789"/>
      <c r="K23" s="789"/>
      <c r="L23" s="789"/>
      <c r="M23" s="789"/>
      <c r="N23" s="789"/>
      <c r="O23" s="789"/>
    </row>
    <row r="24" spans="1:15">
      <c r="A24" s="798"/>
      <c r="B24" s="613"/>
      <c r="C24" s="801"/>
      <c r="D24" s="613"/>
      <c r="E24" s="801"/>
      <c r="F24" s="802"/>
      <c r="G24" s="802"/>
      <c r="H24" s="803"/>
      <c r="I24" s="790"/>
      <c r="J24" s="789"/>
      <c r="K24" s="789"/>
      <c r="L24" s="789"/>
      <c r="M24" s="789"/>
      <c r="N24" s="789"/>
      <c r="O24" s="789"/>
    </row>
    <row r="25" spans="1:15">
      <c r="A25" s="798"/>
      <c r="B25" s="613"/>
      <c r="C25" s="801"/>
      <c r="D25" s="613"/>
      <c r="E25" s="801"/>
      <c r="F25" s="802"/>
      <c r="G25" s="802"/>
      <c r="H25" s="803"/>
      <c r="I25" s="790"/>
      <c r="J25" s="789"/>
      <c r="K25" s="789"/>
      <c r="L25" s="789"/>
      <c r="M25" s="789"/>
      <c r="N25" s="789"/>
      <c r="O25" s="789"/>
    </row>
    <row r="26" spans="1:15">
      <c r="A26" s="798"/>
      <c r="B26" s="613"/>
      <c r="C26" s="801"/>
      <c r="D26" s="613"/>
      <c r="E26" s="801"/>
      <c r="F26" s="802"/>
      <c r="G26" s="802"/>
      <c r="H26" s="803"/>
      <c r="I26" s="790"/>
      <c r="J26" s="789"/>
      <c r="K26" s="789"/>
      <c r="L26" s="789"/>
      <c r="M26" s="789"/>
      <c r="N26" s="789"/>
      <c r="O26" s="789"/>
    </row>
    <row r="27" spans="1:15">
      <c r="A27" s="799"/>
      <c r="B27" s="808"/>
      <c r="C27" s="809"/>
      <c r="D27" s="808"/>
      <c r="E27" s="809"/>
      <c r="F27" s="810"/>
      <c r="G27" s="810"/>
      <c r="H27" s="811"/>
      <c r="I27" s="791"/>
      <c r="J27" s="789"/>
      <c r="K27" s="789"/>
      <c r="L27" s="789"/>
      <c r="M27" s="789"/>
      <c r="N27" s="789"/>
      <c r="O27" s="789"/>
    </row>
    <row r="28" spans="1:15">
      <c r="A28" s="799"/>
      <c r="B28" s="808"/>
      <c r="C28" s="809"/>
      <c r="D28" s="808"/>
      <c r="E28" s="809"/>
      <c r="F28" s="810"/>
      <c r="G28" s="810"/>
      <c r="H28" s="811"/>
      <c r="I28" s="791"/>
      <c r="J28" s="789"/>
      <c r="K28" s="789"/>
      <c r="L28" s="789"/>
      <c r="M28" s="789"/>
      <c r="N28" s="789"/>
      <c r="O28" s="789"/>
    </row>
    <row r="29" spans="1:15">
      <c r="A29" s="799"/>
      <c r="B29" s="808"/>
      <c r="C29" s="809"/>
      <c r="D29" s="808"/>
      <c r="E29" s="809"/>
      <c r="F29" s="810"/>
      <c r="G29" s="810"/>
      <c r="H29" s="811"/>
      <c r="I29" s="791"/>
      <c r="J29" s="789"/>
      <c r="K29" s="789"/>
      <c r="L29" s="789"/>
      <c r="M29" s="789"/>
      <c r="N29" s="789"/>
      <c r="O29" s="789"/>
    </row>
    <row r="30" spans="1:15">
      <c r="A30" s="799"/>
      <c r="B30" s="808"/>
      <c r="C30" s="809"/>
      <c r="D30" s="808"/>
      <c r="E30" s="809"/>
      <c r="F30" s="810"/>
      <c r="G30" s="810"/>
      <c r="H30" s="811"/>
      <c r="I30" s="791"/>
      <c r="J30" s="789"/>
      <c r="K30" s="789"/>
      <c r="L30" s="789"/>
      <c r="M30" s="789"/>
      <c r="N30" s="789"/>
      <c r="O30" s="789"/>
    </row>
    <row r="31" spans="1:15">
      <c r="A31" s="799"/>
      <c r="B31" s="808"/>
      <c r="C31" s="809"/>
      <c r="D31" s="808"/>
      <c r="E31" s="809"/>
      <c r="F31" s="810"/>
      <c r="G31" s="810"/>
      <c r="H31" s="811"/>
      <c r="I31" s="791"/>
      <c r="J31" s="789"/>
      <c r="K31" s="789"/>
      <c r="L31" s="789"/>
      <c r="M31" s="789"/>
      <c r="N31" s="789"/>
      <c r="O31" s="789"/>
    </row>
    <row r="32" spans="1:15">
      <c r="A32" s="799"/>
      <c r="B32" s="808"/>
      <c r="C32" s="809"/>
      <c r="D32" s="808"/>
      <c r="E32" s="809"/>
      <c r="F32" s="810"/>
      <c r="G32" s="810"/>
      <c r="H32" s="811"/>
      <c r="I32" s="791"/>
      <c r="J32" s="789"/>
      <c r="K32" s="789"/>
      <c r="L32" s="789"/>
      <c r="M32" s="789"/>
      <c r="N32" s="789"/>
      <c r="O32" s="789"/>
    </row>
    <row r="33" spans="1:15">
      <c r="A33" s="799"/>
      <c r="B33" s="808"/>
      <c r="C33" s="809"/>
      <c r="D33" s="808"/>
      <c r="E33" s="809"/>
      <c r="F33" s="810"/>
      <c r="G33" s="810"/>
      <c r="H33" s="811"/>
      <c r="I33" s="791"/>
      <c r="J33" s="789"/>
      <c r="K33" s="789"/>
      <c r="L33" s="789"/>
      <c r="M33" s="789"/>
      <c r="N33" s="789"/>
      <c r="O33" s="789"/>
    </row>
    <row r="34" spans="1:15">
      <c r="A34" s="799"/>
      <c r="B34" s="808"/>
      <c r="C34" s="809"/>
      <c r="D34" s="808"/>
      <c r="E34" s="809"/>
      <c r="F34" s="810"/>
      <c r="G34" s="810"/>
      <c r="H34" s="811"/>
      <c r="I34" s="791"/>
      <c r="J34" s="789"/>
      <c r="K34" s="789"/>
      <c r="L34" s="789"/>
      <c r="M34" s="789"/>
      <c r="N34" s="789"/>
      <c r="O34" s="789"/>
    </row>
    <row r="35" spans="1:15">
      <c r="A35" s="799"/>
      <c r="B35" s="808"/>
      <c r="C35" s="809"/>
      <c r="D35" s="808"/>
      <c r="E35" s="809"/>
      <c r="F35" s="810"/>
      <c r="G35" s="810"/>
      <c r="H35" s="811"/>
      <c r="I35" s="791"/>
      <c r="J35" s="789"/>
      <c r="K35" s="789"/>
      <c r="L35" s="789"/>
      <c r="M35" s="789"/>
      <c r="N35" s="789"/>
      <c r="O35" s="789"/>
    </row>
    <row r="36" spans="1:15">
      <c r="A36" s="799"/>
      <c r="B36" s="808"/>
      <c r="C36" s="809"/>
      <c r="D36" s="808"/>
      <c r="E36" s="809"/>
      <c r="F36" s="810"/>
      <c r="G36" s="810"/>
      <c r="H36" s="811"/>
      <c r="I36" s="791"/>
      <c r="J36" s="789"/>
      <c r="K36" s="789"/>
      <c r="L36" s="789"/>
      <c r="M36" s="789"/>
      <c r="N36" s="789"/>
      <c r="O36" s="789"/>
    </row>
    <row r="37" spans="1:15">
      <c r="A37" s="799"/>
      <c r="B37" s="808"/>
      <c r="C37" s="809"/>
      <c r="D37" s="808"/>
      <c r="E37" s="809"/>
      <c r="F37" s="810"/>
      <c r="G37" s="810"/>
      <c r="H37" s="811"/>
      <c r="I37" s="791"/>
      <c r="J37" s="789"/>
      <c r="K37" s="789"/>
      <c r="L37" s="789"/>
      <c r="M37" s="789"/>
      <c r="N37" s="789"/>
      <c r="O37" s="789"/>
    </row>
    <row r="38" spans="1:15">
      <c r="A38" s="799"/>
      <c r="B38" s="808"/>
      <c r="C38" s="809"/>
      <c r="D38" s="808"/>
      <c r="E38" s="809"/>
      <c r="F38" s="810"/>
      <c r="G38" s="810"/>
      <c r="H38" s="811"/>
      <c r="I38" s="791"/>
      <c r="J38" s="789"/>
      <c r="K38" s="789"/>
      <c r="L38" s="789"/>
      <c r="M38" s="789"/>
      <c r="N38" s="789"/>
      <c r="O38" s="789"/>
    </row>
    <row r="39" spans="1:15">
      <c r="A39" s="799"/>
      <c r="B39" s="808"/>
      <c r="C39" s="809"/>
      <c r="D39" s="808"/>
      <c r="E39" s="809"/>
      <c r="F39" s="810"/>
      <c r="G39" s="810"/>
      <c r="H39" s="811"/>
      <c r="I39" s="791"/>
      <c r="J39" s="789"/>
      <c r="K39" s="789"/>
      <c r="L39" s="789"/>
      <c r="M39" s="789"/>
      <c r="N39" s="789"/>
      <c r="O39" s="789"/>
    </row>
    <row r="40" spans="1:15">
      <c r="A40" s="799"/>
      <c r="B40" s="808"/>
      <c r="C40" s="809"/>
      <c r="D40" s="808"/>
      <c r="E40" s="809"/>
      <c r="F40" s="810"/>
      <c r="G40" s="810"/>
      <c r="H40" s="811"/>
      <c r="I40" s="791"/>
      <c r="J40" s="789"/>
      <c r="K40" s="789"/>
      <c r="L40" s="789"/>
      <c r="M40" s="789"/>
      <c r="N40" s="789"/>
      <c r="O40" s="789"/>
    </row>
    <row r="41" spans="1:15">
      <c r="A41" s="799"/>
      <c r="B41" s="808"/>
      <c r="C41" s="809"/>
      <c r="D41" s="808"/>
      <c r="E41" s="809"/>
      <c r="F41" s="810"/>
      <c r="G41" s="810"/>
      <c r="H41" s="811"/>
      <c r="I41" s="791"/>
      <c r="J41" s="789"/>
      <c r="K41" s="789"/>
      <c r="L41" s="789"/>
      <c r="M41" s="789"/>
      <c r="N41" s="789"/>
      <c r="O41" s="789"/>
    </row>
    <row r="42" spans="1:15">
      <c r="A42" s="799"/>
      <c r="B42" s="808"/>
      <c r="C42" s="809"/>
      <c r="D42" s="808"/>
      <c r="E42" s="809"/>
      <c r="F42" s="810"/>
      <c r="G42" s="810"/>
      <c r="H42" s="811"/>
      <c r="I42" s="791"/>
      <c r="J42" s="789"/>
      <c r="K42" s="789"/>
      <c r="L42" s="789"/>
      <c r="M42" s="789"/>
      <c r="N42" s="789"/>
      <c r="O42" s="789"/>
    </row>
    <row r="43" spans="1:15">
      <c r="A43" s="799"/>
      <c r="B43" s="808"/>
      <c r="C43" s="809"/>
      <c r="D43" s="808"/>
      <c r="E43" s="809"/>
      <c r="F43" s="810"/>
      <c r="G43" s="810"/>
      <c r="H43" s="811"/>
      <c r="I43" s="791"/>
      <c r="J43" s="789"/>
      <c r="K43" s="789"/>
      <c r="L43" s="789"/>
      <c r="M43" s="789"/>
      <c r="N43" s="789"/>
      <c r="O43" s="789"/>
    </row>
    <row r="44" spans="1:15">
      <c r="A44" s="799"/>
      <c r="B44" s="808"/>
      <c r="C44" s="809"/>
      <c r="D44" s="808"/>
      <c r="E44" s="809"/>
      <c r="F44" s="810"/>
      <c r="G44" s="810"/>
      <c r="H44" s="811"/>
      <c r="I44" s="791"/>
      <c r="J44" s="789"/>
      <c r="K44" s="789"/>
      <c r="L44" s="789"/>
      <c r="M44" s="789"/>
      <c r="N44" s="789"/>
      <c r="O44" s="789"/>
    </row>
    <row r="45" spans="1:15">
      <c r="A45" s="799"/>
      <c r="B45" s="808"/>
      <c r="C45" s="809"/>
      <c r="D45" s="808"/>
      <c r="E45" s="809"/>
      <c r="F45" s="810"/>
      <c r="G45" s="810"/>
      <c r="H45" s="811"/>
      <c r="I45" s="791"/>
      <c r="J45" s="789"/>
      <c r="K45" s="789"/>
      <c r="L45" s="789"/>
      <c r="M45" s="789"/>
      <c r="N45" s="789"/>
      <c r="O45" s="789"/>
    </row>
    <row r="46" spans="1:15">
      <c r="A46" s="799"/>
      <c r="B46" s="808"/>
      <c r="C46" s="809"/>
      <c r="D46" s="808"/>
      <c r="E46" s="809"/>
      <c r="F46" s="810"/>
      <c r="G46" s="810"/>
      <c r="H46" s="811"/>
      <c r="I46" s="791"/>
      <c r="J46" s="789"/>
      <c r="K46" s="789"/>
      <c r="L46" s="789"/>
      <c r="M46" s="789"/>
      <c r="N46" s="789"/>
      <c r="O46" s="789"/>
    </row>
    <row r="47" spans="1:15">
      <c r="A47" s="799"/>
      <c r="B47" s="808"/>
      <c r="C47" s="809"/>
      <c r="D47" s="808"/>
      <c r="E47" s="809"/>
      <c r="F47" s="810"/>
      <c r="G47" s="810"/>
      <c r="H47" s="811"/>
      <c r="I47" s="791"/>
      <c r="J47" s="789"/>
      <c r="K47" s="789"/>
      <c r="L47" s="789"/>
      <c r="M47" s="789"/>
      <c r="N47" s="789"/>
      <c r="O47" s="789"/>
    </row>
    <row r="48" spans="1:15">
      <c r="A48" s="799"/>
      <c r="B48" s="808"/>
      <c r="C48" s="809"/>
      <c r="D48" s="808"/>
      <c r="E48" s="809"/>
      <c r="F48" s="810"/>
      <c r="G48" s="810"/>
      <c r="H48" s="811"/>
      <c r="I48" s="791"/>
      <c r="J48" s="789"/>
      <c r="K48" s="789"/>
      <c r="L48" s="789"/>
      <c r="M48" s="789"/>
      <c r="N48" s="789"/>
      <c r="O48" s="789"/>
    </row>
    <row r="49" spans="1:15">
      <c r="A49" s="799"/>
      <c r="B49" s="808"/>
      <c r="C49" s="809"/>
      <c r="D49" s="808"/>
      <c r="E49" s="809"/>
      <c r="F49" s="810"/>
      <c r="G49" s="810"/>
      <c r="H49" s="811"/>
      <c r="I49" s="791"/>
      <c r="J49" s="789"/>
      <c r="K49" s="789"/>
      <c r="L49" s="789"/>
      <c r="M49" s="789"/>
      <c r="N49" s="789"/>
      <c r="O49" s="789"/>
    </row>
    <row r="50" spans="1:15">
      <c r="A50" s="799"/>
      <c r="B50" s="808"/>
      <c r="C50" s="809"/>
      <c r="D50" s="808"/>
      <c r="E50" s="809"/>
      <c r="F50" s="810"/>
      <c r="G50" s="810"/>
      <c r="H50" s="811"/>
      <c r="I50" s="791"/>
      <c r="J50" s="789"/>
      <c r="K50" s="789"/>
      <c r="L50" s="789"/>
      <c r="M50" s="789"/>
      <c r="N50" s="789"/>
      <c r="O50" s="789"/>
    </row>
    <row r="51" spans="1:15">
      <c r="A51" s="799"/>
      <c r="B51" s="808"/>
      <c r="C51" s="809"/>
      <c r="D51" s="808"/>
      <c r="E51" s="809"/>
      <c r="F51" s="810"/>
      <c r="G51" s="810"/>
      <c r="H51" s="811"/>
      <c r="I51" s="791"/>
      <c r="J51" s="789"/>
      <c r="K51" s="789"/>
      <c r="L51" s="789"/>
      <c r="M51" s="789"/>
      <c r="N51" s="789"/>
      <c r="O51" s="789"/>
    </row>
    <row r="52" spans="1:15">
      <c r="A52" s="799"/>
      <c r="B52" s="808"/>
      <c r="C52" s="809"/>
      <c r="D52" s="808"/>
      <c r="E52" s="809"/>
      <c r="F52" s="810"/>
      <c r="G52" s="810"/>
      <c r="H52" s="811"/>
      <c r="I52" s="791"/>
      <c r="J52" s="789"/>
      <c r="K52" s="789"/>
      <c r="L52" s="789"/>
      <c r="M52" s="789"/>
      <c r="N52" s="789"/>
      <c r="O52" s="789"/>
    </row>
    <row r="53" spans="1:15">
      <c r="A53" s="799"/>
      <c r="B53" s="808"/>
      <c r="C53" s="809"/>
      <c r="D53" s="808"/>
      <c r="E53" s="809"/>
      <c r="F53" s="810"/>
      <c r="G53" s="810"/>
      <c r="H53" s="811"/>
      <c r="I53" s="791"/>
      <c r="J53" s="789"/>
      <c r="K53" s="789"/>
      <c r="L53" s="789"/>
      <c r="M53" s="789"/>
      <c r="N53" s="789"/>
      <c r="O53" s="789"/>
    </row>
    <row r="54" spans="1:15">
      <c r="A54" s="799"/>
      <c r="B54" s="808"/>
      <c r="C54" s="809"/>
      <c r="D54" s="808"/>
      <c r="E54" s="809"/>
      <c r="F54" s="810"/>
      <c r="G54" s="810"/>
      <c r="H54" s="811"/>
      <c r="I54" s="791"/>
      <c r="J54" s="789"/>
      <c r="K54" s="789"/>
      <c r="L54" s="789"/>
      <c r="M54" s="789"/>
      <c r="N54" s="789"/>
      <c r="O54" s="789"/>
    </row>
    <row r="55" spans="1:15">
      <c r="A55" s="799"/>
      <c r="B55" s="808"/>
      <c r="C55" s="809"/>
      <c r="D55" s="808"/>
      <c r="E55" s="809"/>
      <c r="F55" s="810"/>
      <c r="G55" s="810"/>
      <c r="H55" s="811"/>
      <c r="I55" s="791"/>
      <c r="J55" s="789"/>
      <c r="K55" s="789"/>
      <c r="L55" s="789"/>
      <c r="M55" s="789"/>
      <c r="N55" s="789"/>
      <c r="O55" s="789"/>
    </row>
    <row r="56" spans="1:15">
      <c r="A56" s="799"/>
      <c r="B56" s="808"/>
      <c r="C56" s="809"/>
      <c r="D56" s="808"/>
      <c r="E56" s="809"/>
      <c r="F56" s="810"/>
      <c r="G56" s="810"/>
      <c r="H56" s="811"/>
      <c r="I56" s="791"/>
      <c r="J56" s="789"/>
      <c r="K56" s="789"/>
      <c r="L56" s="789"/>
      <c r="M56" s="789"/>
      <c r="N56" s="789"/>
      <c r="O56" s="789"/>
    </row>
    <row r="57" spans="1:15">
      <c r="A57" s="799"/>
      <c r="B57" s="808"/>
      <c r="C57" s="809"/>
      <c r="D57" s="808"/>
      <c r="E57" s="809"/>
      <c r="F57" s="810"/>
      <c r="G57" s="810"/>
      <c r="H57" s="811"/>
      <c r="I57" s="791"/>
      <c r="J57" s="789"/>
      <c r="K57" s="789"/>
      <c r="L57" s="789"/>
      <c r="M57" s="789"/>
      <c r="N57" s="789"/>
      <c r="O57" s="789"/>
    </row>
    <row r="58" spans="1:15">
      <c r="A58" s="799"/>
      <c r="B58" s="808"/>
      <c r="C58" s="809"/>
      <c r="D58" s="808"/>
      <c r="E58" s="809"/>
      <c r="F58" s="810"/>
      <c r="G58" s="810"/>
      <c r="H58" s="811"/>
      <c r="I58" s="791"/>
      <c r="J58" s="789"/>
      <c r="K58" s="789"/>
      <c r="L58" s="789"/>
      <c r="M58" s="789"/>
      <c r="N58" s="789"/>
      <c r="O58" s="789"/>
    </row>
    <row r="59" spans="1:15">
      <c r="A59" s="799"/>
      <c r="B59" s="808"/>
      <c r="C59" s="809"/>
      <c r="D59" s="808"/>
      <c r="E59" s="809"/>
      <c r="F59" s="810"/>
      <c r="G59" s="810"/>
      <c r="H59" s="811"/>
      <c r="I59" s="791"/>
      <c r="J59" s="789"/>
      <c r="K59" s="789"/>
      <c r="L59" s="789"/>
      <c r="M59" s="789"/>
      <c r="N59" s="789"/>
      <c r="O59" s="789"/>
    </row>
    <row r="60" spans="1:15">
      <c r="A60" s="799"/>
      <c r="B60" s="808"/>
      <c r="C60" s="809"/>
      <c r="D60" s="808"/>
      <c r="E60" s="809"/>
      <c r="F60" s="810"/>
      <c r="G60" s="810"/>
      <c r="H60" s="811"/>
      <c r="I60" s="791"/>
      <c r="J60" s="789"/>
      <c r="K60" s="789"/>
      <c r="L60" s="789"/>
      <c r="M60" s="789"/>
      <c r="N60" s="789"/>
      <c r="O60" s="789"/>
    </row>
    <row r="61" spans="1:15">
      <c r="A61" s="799"/>
      <c r="B61" s="808"/>
      <c r="C61" s="809"/>
      <c r="D61" s="808"/>
      <c r="E61" s="809"/>
      <c r="F61" s="810"/>
      <c r="G61" s="810"/>
      <c r="H61" s="811"/>
      <c r="I61" s="791"/>
      <c r="J61" s="789"/>
      <c r="K61" s="789"/>
      <c r="L61" s="789"/>
      <c r="M61" s="789"/>
      <c r="N61" s="789"/>
      <c r="O61" s="789"/>
    </row>
    <row r="62" spans="1:15">
      <c r="A62" s="799"/>
      <c r="B62" s="808"/>
      <c r="C62" s="809"/>
      <c r="D62" s="808"/>
      <c r="E62" s="809"/>
      <c r="F62" s="810"/>
      <c r="G62" s="810"/>
      <c r="H62" s="811"/>
      <c r="I62" s="791"/>
      <c r="J62" s="789"/>
      <c r="K62" s="789"/>
      <c r="L62" s="789"/>
      <c r="M62" s="789"/>
      <c r="N62" s="789"/>
      <c r="O62" s="789"/>
    </row>
    <row r="63" spans="1:15">
      <c r="A63" s="799"/>
      <c r="B63" s="808"/>
      <c r="C63" s="809"/>
      <c r="D63" s="808"/>
      <c r="E63" s="809"/>
      <c r="F63" s="810"/>
      <c r="G63" s="810"/>
      <c r="H63" s="811"/>
      <c r="I63" s="791"/>
      <c r="J63" s="789"/>
      <c r="K63" s="789"/>
      <c r="L63" s="789"/>
      <c r="M63" s="789"/>
      <c r="N63" s="789"/>
      <c r="O63" s="789"/>
    </row>
    <row r="64" spans="1:15">
      <c r="A64" s="799"/>
      <c r="B64" s="808"/>
      <c r="C64" s="809"/>
      <c r="D64" s="808"/>
      <c r="E64" s="809"/>
      <c r="F64" s="810"/>
      <c r="G64" s="810"/>
      <c r="H64" s="811"/>
      <c r="I64" s="791"/>
      <c r="J64" s="789"/>
      <c r="K64" s="789"/>
      <c r="L64" s="789"/>
      <c r="M64" s="789"/>
      <c r="N64" s="789"/>
      <c r="O64" s="789"/>
    </row>
    <row r="65" spans="1:15">
      <c r="A65" s="799"/>
      <c r="B65" s="808"/>
      <c r="C65" s="809"/>
      <c r="D65" s="808"/>
      <c r="E65" s="809"/>
      <c r="F65" s="810"/>
      <c r="G65" s="810"/>
      <c r="H65" s="811"/>
      <c r="I65" s="791"/>
      <c r="J65" s="789"/>
      <c r="K65" s="789"/>
      <c r="L65" s="789"/>
      <c r="M65" s="789"/>
      <c r="N65" s="789"/>
      <c r="O65" s="789"/>
    </row>
    <row r="66" spans="1:15">
      <c r="A66" s="799"/>
      <c r="B66" s="808"/>
      <c r="C66" s="809"/>
      <c r="D66" s="808"/>
      <c r="E66" s="809"/>
      <c r="F66" s="810"/>
      <c r="G66" s="810"/>
      <c r="H66" s="811"/>
      <c r="I66" s="791"/>
      <c r="J66" s="789"/>
      <c r="K66" s="789"/>
      <c r="L66" s="789"/>
      <c r="M66" s="789"/>
      <c r="N66" s="789"/>
      <c r="O66" s="789"/>
    </row>
    <row r="67" spans="1:15">
      <c r="A67" s="799"/>
      <c r="B67" s="808"/>
      <c r="C67" s="809"/>
      <c r="D67" s="808"/>
      <c r="E67" s="809"/>
      <c r="F67" s="810"/>
      <c r="G67" s="810"/>
      <c r="H67" s="811"/>
      <c r="I67" s="791"/>
      <c r="J67" s="789"/>
      <c r="K67" s="789"/>
      <c r="L67" s="789"/>
      <c r="M67" s="789"/>
      <c r="N67" s="789"/>
      <c r="O67" s="789"/>
    </row>
    <row r="68" spans="1:15">
      <c r="A68" s="799"/>
      <c r="B68" s="808"/>
      <c r="C68" s="809"/>
      <c r="D68" s="808"/>
      <c r="E68" s="809"/>
      <c r="F68" s="810"/>
      <c r="G68" s="810"/>
      <c r="H68" s="811"/>
      <c r="I68" s="791"/>
      <c r="J68" s="789"/>
      <c r="K68" s="789"/>
      <c r="L68" s="789"/>
      <c r="M68" s="789"/>
      <c r="N68" s="789"/>
      <c r="O68" s="789"/>
    </row>
    <row r="69" spans="1:15">
      <c r="A69" s="799"/>
      <c r="B69" s="808"/>
      <c r="C69" s="809"/>
      <c r="D69" s="808"/>
      <c r="E69" s="809"/>
      <c r="F69" s="810"/>
      <c r="G69" s="810"/>
      <c r="H69" s="811"/>
      <c r="I69" s="791"/>
      <c r="J69" s="789"/>
      <c r="K69" s="789"/>
      <c r="L69" s="789"/>
      <c r="M69" s="789"/>
      <c r="N69" s="789"/>
      <c r="O69" s="789"/>
    </row>
    <row r="70" spans="1:15">
      <c r="A70" s="799"/>
      <c r="B70" s="808"/>
      <c r="C70" s="809"/>
      <c r="D70" s="808"/>
      <c r="E70" s="809"/>
      <c r="F70" s="810"/>
      <c r="G70" s="810"/>
      <c r="H70" s="811"/>
      <c r="I70" s="791"/>
      <c r="J70" s="789"/>
      <c r="K70" s="789"/>
      <c r="L70" s="789"/>
      <c r="M70" s="789"/>
      <c r="N70" s="789"/>
      <c r="O70" s="789"/>
    </row>
    <row r="71" spans="1:15">
      <c r="A71" s="799"/>
      <c r="B71" s="808"/>
      <c r="C71" s="809"/>
      <c r="D71" s="808"/>
      <c r="E71" s="809"/>
      <c r="F71" s="810"/>
      <c r="G71" s="810"/>
      <c r="H71" s="811"/>
      <c r="I71" s="791"/>
      <c r="J71" s="789"/>
      <c r="K71" s="789"/>
      <c r="L71" s="789"/>
      <c r="M71" s="789"/>
      <c r="N71" s="789"/>
      <c r="O71" s="789"/>
    </row>
    <row r="72" spans="1:15">
      <c r="A72" s="799"/>
      <c r="B72" s="808"/>
      <c r="C72" s="809"/>
      <c r="D72" s="808"/>
      <c r="E72" s="809"/>
      <c r="F72" s="810"/>
      <c r="G72" s="810"/>
      <c r="H72" s="811"/>
      <c r="I72" s="791"/>
      <c r="J72" s="789"/>
      <c r="K72" s="789"/>
      <c r="L72" s="789"/>
      <c r="M72" s="789"/>
      <c r="N72" s="789"/>
      <c r="O72" s="789"/>
    </row>
    <row r="73" spans="1:15">
      <c r="A73" s="799"/>
      <c r="B73" s="808"/>
      <c r="C73" s="809"/>
      <c r="D73" s="808"/>
      <c r="E73" s="809"/>
      <c r="F73" s="810"/>
      <c r="G73" s="810"/>
      <c r="H73" s="811"/>
      <c r="I73" s="791"/>
      <c r="J73" s="789"/>
      <c r="K73" s="789"/>
      <c r="L73" s="789"/>
      <c r="M73" s="789"/>
      <c r="N73" s="789"/>
      <c r="O73" s="789"/>
    </row>
    <row r="74" spans="1:15">
      <c r="A74" s="799"/>
      <c r="B74" s="808"/>
      <c r="C74" s="809"/>
      <c r="D74" s="808"/>
      <c r="E74" s="809"/>
      <c r="F74" s="810"/>
      <c r="G74" s="810"/>
      <c r="H74" s="811"/>
      <c r="I74" s="791"/>
      <c r="J74" s="789"/>
      <c r="K74" s="789"/>
      <c r="L74" s="789"/>
      <c r="M74" s="789"/>
      <c r="N74" s="789"/>
      <c r="O74" s="789"/>
    </row>
    <row r="75" spans="1:15">
      <c r="A75" s="799"/>
      <c r="B75" s="808"/>
      <c r="C75" s="809"/>
      <c r="D75" s="808"/>
      <c r="E75" s="809"/>
      <c r="F75" s="810"/>
      <c r="G75" s="810"/>
      <c r="H75" s="811"/>
      <c r="I75" s="791"/>
      <c r="J75" s="789"/>
      <c r="K75" s="789"/>
      <c r="L75" s="789"/>
      <c r="M75" s="789"/>
      <c r="N75" s="789"/>
      <c r="O75" s="789"/>
    </row>
    <row r="76" spans="1:15">
      <c r="A76" s="799"/>
      <c r="B76" s="808"/>
      <c r="C76" s="809"/>
      <c r="D76" s="808"/>
      <c r="E76" s="809"/>
      <c r="F76" s="810"/>
      <c r="G76" s="810"/>
      <c r="H76" s="811"/>
      <c r="I76" s="791"/>
      <c r="J76" s="789"/>
      <c r="K76" s="789"/>
      <c r="L76" s="789"/>
      <c r="M76" s="789"/>
      <c r="N76" s="789"/>
      <c r="O76" s="789"/>
    </row>
    <row r="77" spans="1:15">
      <c r="A77" s="799"/>
      <c r="B77" s="808"/>
      <c r="C77" s="809"/>
      <c r="D77" s="808"/>
      <c r="E77" s="809"/>
      <c r="F77" s="810"/>
      <c r="G77" s="810"/>
      <c r="H77" s="811"/>
      <c r="I77" s="791"/>
      <c r="J77" s="789"/>
      <c r="K77" s="789"/>
      <c r="L77" s="789"/>
      <c r="M77" s="789"/>
      <c r="N77" s="789"/>
      <c r="O77" s="789"/>
    </row>
    <row r="78" spans="1:15">
      <c r="A78" s="799"/>
      <c r="B78" s="808"/>
      <c r="C78" s="809"/>
      <c r="D78" s="808"/>
      <c r="E78" s="809"/>
      <c r="F78" s="810"/>
      <c r="G78" s="810"/>
      <c r="H78" s="811"/>
      <c r="I78" s="791"/>
      <c r="J78" s="789"/>
      <c r="K78" s="789"/>
      <c r="L78" s="789"/>
      <c r="M78" s="789"/>
      <c r="N78" s="789"/>
      <c r="O78" s="789"/>
    </row>
    <row r="79" spans="1:15">
      <c r="A79" s="799"/>
      <c r="B79" s="808"/>
      <c r="C79" s="809"/>
      <c r="D79" s="808"/>
      <c r="E79" s="809"/>
      <c r="F79" s="810"/>
      <c r="G79" s="810"/>
      <c r="H79" s="811"/>
      <c r="I79" s="791"/>
      <c r="J79" s="789"/>
      <c r="K79" s="789"/>
      <c r="L79" s="789"/>
      <c r="M79" s="789"/>
      <c r="N79" s="789"/>
      <c r="O79" s="789"/>
    </row>
    <row r="80" spans="1:15">
      <c r="A80" s="799"/>
      <c r="B80" s="808"/>
      <c r="C80" s="809"/>
      <c r="D80" s="808"/>
      <c r="E80" s="809"/>
      <c r="F80" s="810"/>
      <c r="G80" s="810"/>
      <c r="H80" s="811"/>
      <c r="I80" s="791"/>
      <c r="J80" s="789"/>
      <c r="K80" s="789"/>
      <c r="L80" s="789"/>
      <c r="M80" s="789"/>
      <c r="N80" s="789"/>
      <c r="O80" s="789"/>
    </row>
    <row r="81" spans="1:15">
      <c r="A81" s="799"/>
      <c r="B81" s="808"/>
      <c r="C81" s="809"/>
      <c r="D81" s="808"/>
      <c r="E81" s="809"/>
      <c r="F81" s="810"/>
      <c r="G81" s="810"/>
      <c r="H81" s="811"/>
      <c r="I81" s="791"/>
      <c r="J81" s="789"/>
      <c r="K81" s="789"/>
      <c r="L81" s="789"/>
      <c r="M81" s="789"/>
      <c r="N81" s="789"/>
      <c r="O81" s="789"/>
    </row>
    <row r="82" spans="1:15">
      <c r="A82" s="799"/>
      <c r="B82" s="808"/>
      <c r="C82" s="809"/>
      <c r="D82" s="808"/>
      <c r="E82" s="809"/>
      <c r="F82" s="810"/>
      <c r="G82" s="810"/>
      <c r="H82" s="811"/>
      <c r="I82" s="791"/>
      <c r="J82" s="789"/>
      <c r="K82" s="789"/>
      <c r="L82" s="789"/>
      <c r="M82" s="789"/>
      <c r="N82" s="789"/>
      <c r="O82" s="789"/>
    </row>
    <row r="83" spans="1:15">
      <c r="A83" s="799"/>
      <c r="B83" s="808"/>
      <c r="C83" s="809"/>
      <c r="D83" s="808"/>
      <c r="E83" s="809"/>
      <c r="F83" s="810"/>
      <c r="G83" s="810"/>
      <c r="H83" s="811"/>
      <c r="I83" s="791"/>
      <c r="J83" s="789"/>
      <c r="K83" s="789"/>
      <c r="L83" s="789"/>
      <c r="M83" s="789"/>
      <c r="N83" s="789"/>
      <c r="O83" s="789"/>
    </row>
    <row r="84" spans="1:15">
      <c r="A84" s="799"/>
      <c r="B84" s="808"/>
      <c r="C84" s="809"/>
      <c r="D84" s="808"/>
      <c r="E84" s="809"/>
      <c r="F84" s="810"/>
      <c r="G84" s="810"/>
      <c r="H84" s="811"/>
      <c r="I84" s="791"/>
      <c r="J84" s="789"/>
      <c r="K84" s="789"/>
      <c r="L84" s="789"/>
      <c r="M84" s="789"/>
      <c r="N84" s="789"/>
      <c r="O84" s="789"/>
    </row>
    <row r="85" spans="1:15">
      <c r="A85" s="799"/>
      <c r="B85" s="808"/>
      <c r="C85" s="809"/>
      <c r="D85" s="808"/>
      <c r="E85" s="809"/>
      <c r="F85" s="810"/>
      <c r="G85" s="810"/>
      <c r="H85" s="811"/>
      <c r="I85" s="791"/>
      <c r="J85" s="789"/>
      <c r="K85" s="789"/>
      <c r="L85" s="789"/>
      <c r="M85" s="789"/>
      <c r="N85" s="789"/>
      <c r="O85" s="789"/>
    </row>
    <row r="86" spans="1:15">
      <c r="A86" s="799"/>
      <c r="B86" s="808"/>
      <c r="C86" s="809"/>
      <c r="D86" s="808"/>
      <c r="E86" s="809"/>
      <c r="F86" s="810"/>
      <c r="G86" s="810"/>
      <c r="H86" s="811"/>
      <c r="I86" s="791"/>
      <c r="J86" s="789"/>
      <c r="K86" s="789"/>
      <c r="L86" s="789"/>
      <c r="M86" s="789"/>
      <c r="N86" s="789"/>
      <c r="O86" s="789"/>
    </row>
    <row r="87" spans="1:15">
      <c r="A87" s="799"/>
      <c r="B87" s="808"/>
      <c r="C87" s="809"/>
      <c r="D87" s="808"/>
      <c r="E87" s="809"/>
      <c r="F87" s="810"/>
      <c r="G87" s="810"/>
      <c r="H87" s="811"/>
      <c r="I87" s="791"/>
      <c r="J87" s="789"/>
      <c r="K87" s="789"/>
      <c r="L87" s="789"/>
      <c r="M87" s="789"/>
      <c r="N87" s="789"/>
      <c r="O87" s="789"/>
    </row>
    <row r="88" spans="1:15">
      <c r="A88" s="799"/>
      <c r="B88" s="808"/>
      <c r="C88" s="809"/>
      <c r="D88" s="808"/>
      <c r="E88" s="809"/>
      <c r="F88" s="810"/>
      <c r="G88" s="810"/>
      <c r="H88" s="811"/>
      <c r="I88" s="791"/>
      <c r="J88" s="789"/>
      <c r="K88" s="789"/>
      <c r="L88" s="789"/>
      <c r="M88" s="789"/>
      <c r="N88" s="789"/>
      <c r="O88" s="789"/>
    </row>
    <row r="89" spans="1:15">
      <c r="A89" s="799"/>
      <c r="B89" s="808"/>
      <c r="C89" s="809"/>
      <c r="D89" s="808"/>
      <c r="E89" s="809"/>
      <c r="F89" s="810"/>
      <c r="G89" s="810"/>
      <c r="H89" s="811"/>
      <c r="I89" s="791"/>
      <c r="J89" s="789"/>
      <c r="K89" s="789"/>
      <c r="L89" s="789"/>
      <c r="M89" s="789"/>
      <c r="N89" s="789"/>
      <c r="O89" s="789"/>
    </row>
    <row r="90" spans="1:15">
      <c r="A90" s="799"/>
      <c r="B90" s="808"/>
      <c r="C90" s="809"/>
      <c r="D90" s="808"/>
      <c r="E90" s="809"/>
      <c r="F90" s="810"/>
      <c r="G90" s="810"/>
      <c r="H90" s="811"/>
      <c r="I90" s="791"/>
      <c r="J90" s="789"/>
      <c r="K90" s="789"/>
      <c r="L90" s="789"/>
      <c r="M90" s="789"/>
      <c r="N90" s="789"/>
      <c r="O90" s="789"/>
    </row>
    <row r="91" spans="1:15">
      <c r="A91" s="799"/>
      <c r="B91" s="808"/>
      <c r="C91" s="809"/>
      <c r="D91" s="808"/>
      <c r="E91" s="809"/>
      <c r="F91" s="810"/>
      <c r="G91" s="810"/>
      <c r="H91" s="811"/>
      <c r="I91" s="791"/>
      <c r="J91" s="789"/>
      <c r="K91" s="789"/>
      <c r="L91" s="789"/>
      <c r="M91" s="789"/>
      <c r="N91" s="789"/>
      <c r="O91" s="789"/>
    </row>
    <row r="92" spans="1:15">
      <c r="A92" s="799"/>
      <c r="B92" s="808"/>
      <c r="C92" s="809"/>
      <c r="D92" s="808"/>
      <c r="E92" s="809"/>
      <c r="F92" s="810"/>
      <c r="G92" s="810"/>
      <c r="H92" s="811"/>
      <c r="I92" s="791"/>
      <c r="J92" s="789"/>
      <c r="K92" s="789"/>
      <c r="L92" s="789"/>
      <c r="M92" s="789"/>
      <c r="N92" s="789"/>
      <c r="O92" s="789"/>
    </row>
    <row r="93" spans="1:15">
      <c r="A93" s="799"/>
      <c r="B93" s="808"/>
      <c r="C93" s="809"/>
      <c r="D93" s="808"/>
      <c r="E93" s="809"/>
      <c r="F93" s="810"/>
      <c r="G93" s="810"/>
      <c r="H93" s="811"/>
      <c r="I93" s="791"/>
      <c r="J93" s="789"/>
      <c r="K93" s="789"/>
      <c r="L93" s="789"/>
      <c r="M93" s="789"/>
      <c r="N93" s="789"/>
      <c r="O93" s="789"/>
    </row>
    <row r="94" spans="1:15">
      <c r="A94" s="799"/>
      <c r="B94" s="808"/>
      <c r="C94" s="809"/>
      <c r="D94" s="808"/>
      <c r="E94" s="809"/>
      <c r="F94" s="810"/>
      <c r="G94" s="810"/>
      <c r="H94" s="811"/>
      <c r="I94" s="791"/>
      <c r="J94" s="789"/>
      <c r="K94" s="789"/>
      <c r="L94" s="789"/>
      <c r="M94" s="789"/>
      <c r="N94" s="789"/>
      <c r="O94" s="789"/>
    </row>
    <row r="95" spans="1:15">
      <c r="A95" s="799"/>
      <c r="B95" s="808"/>
      <c r="C95" s="809"/>
      <c r="D95" s="808"/>
      <c r="E95" s="809"/>
      <c r="F95" s="810"/>
      <c r="G95" s="810"/>
      <c r="H95" s="811"/>
      <c r="I95" s="791"/>
      <c r="J95" s="789"/>
      <c r="K95" s="789"/>
      <c r="L95" s="789"/>
      <c r="M95" s="789"/>
      <c r="N95" s="789"/>
      <c r="O95" s="789"/>
    </row>
    <row r="96" spans="1:15">
      <c r="A96" s="799"/>
      <c r="B96" s="808"/>
      <c r="C96" s="809"/>
      <c r="D96" s="808"/>
      <c r="E96" s="809"/>
      <c r="F96" s="810"/>
      <c r="G96" s="810"/>
      <c r="H96" s="811"/>
      <c r="I96" s="791"/>
      <c r="J96" s="789"/>
      <c r="K96" s="789"/>
      <c r="L96" s="789"/>
      <c r="M96" s="789"/>
      <c r="N96" s="789"/>
      <c r="O96" s="789"/>
    </row>
    <row r="97" spans="1:15">
      <c r="A97" s="799"/>
      <c r="B97" s="808"/>
      <c r="C97" s="809"/>
      <c r="D97" s="808"/>
      <c r="E97" s="809"/>
      <c r="F97" s="810"/>
      <c r="G97" s="810"/>
      <c r="H97" s="811"/>
      <c r="I97" s="791"/>
      <c r="J97" s="789"/>
      <c r="K97" s="789"/>
      <c r="L97" s="789"/>
      <c r="M97" s="789"/>
      <c r="N97" s="789"/>
      <c r="O97" s="789"/>
    </row>
    <row r="98" spans="1:15">
      <c r="A98" s="799"/>
      <c r="B98" s="808"/>
      <c r="C98" s="809"/>
      <c r="D98" s="808"/>
      <c r="E98" s="809"/>
      <c r="F98" s="810"/>
      <c r="G98" s="810"/>
      <c r="H98" s="811"/>
      <c r="I98" s="791"/>
      <c r="J98" s="789"/>
      <c r="K98" s="789"/>
      <c r="L98" s="789"/>
      <c r="M98" s="789"/>
      <c r="N98" s="789"/>
      <c r="O98" s="789"/>
    </row>
    <row r="99" spans="1:15">
      <c r="A99" s="799"/>
      <c r="B99" s="808"/>
      <c r="C99" s="809"/>
      <c r="D99" s="808"/>
      <c r="E99" s="809"/>
      <c r="F99" s="810"/>
      <c r="G99" s="810"/>
      <c r="H99" s="811"/>
      <c r="I99" s="791"/>
      <c r="J99" s="789"/>
      <c r="K99" s="789"/>
      <c r="L99" s="789"/>
      <c r="M99" s="789"/>
      <c r="N99" s="789"/>
      <c r="O99" s="789"/>
    </row>
    <row r="100" spans="1:15">
      <c r="A100" s="799"/>
      <c r="B100" s="808"/>
      <c r="C100" s="809"/>
      <c r="D100" s="808"/>
      <c r="E100" s="809"/>
      <c r="F100" s="810"/>
      <c r="G100" s="810"/>
      <c r="H100" s="811"/>
      <c r="I100" s="791"/>
      <c r="J100" s="789"/>
      <c r="K100" s="789"/>
      <c r="L100" s="789"/>
      <c r="M100" s="789"/>
      <c r="N100" s="789"/>
      <c r="O100" s="789"/>
    </row>
    <row r="101" spans="1:15">
      <c r="A101" s="799"/>
      <c r="B101" s="808"/>
      <c r="C101" s="809"/>
      <c r="D101" s="808"/>
      <c r="E101" s="809"/>
      <c r="F101" s="810"/>
      <c r="G101" s="810"/>
      <c r="H101" s="811"/>
      <c r="I101" s="791"/>
      <c r="J101" s="789"/>
      <c r="K101" s="789"/>
      <c r="L101" s="789"/>
      <c r="M101" s="789"/>
      <c r="N101" s="789"/>
      <c r="O101" s="789"/>
    </row>
    <row r="102" spans="1:15">
      <c r="A102" s="799"/>
      <c r="B102" s="808"/>
      <c r="C102" s="809"/>
      <c r="D102" s="808"/>
      <c r="E102" s="809"/>
      <c r="F102" s="810"/>
      <c r="G102" s="810"/>
      <c r="H102" s="811"/>
      <c r="I102" s="791"/>
      <c r="J102" s="789"/>
      <c r="K102" s="789"/>
      <c r="L102" s="789"/>
      <c r="M102" s="789"/>
      <c r="N102" s="789"/>
      <c r="O102" s="789"/>
    </row>
    <row r="103" spans="1:15">
      <c r="A103" s="799"/>
      <c r="B103" s="808"/>
      <c r="C103" s="809"/>
      <c r="D103" s="808"/>
      <c r="E103" s="809"/>
      <c r="F103" s="810"/>
      <c r="G103" s="810"/>
      <c r="H103" s="811"/>
      <c r="I103" s="791"/>
      <c r="J103" s="789"/>
      <c r="K103" s="789"/>
      <c r="L103" s="789"/>
      <c r="M103" s="789"/>
      <c r="N103" s="789"/>
      <c r="O103" s="789"/>
    </row>
    <row r="104" spans="1:15">
      <c r="A104" s="799"/>
      <c r="B104" s="808"/>
      <c r="C104" s="809"/>
      <c r="D104" s="808"/>
      <c r="E104" s="809"/>
      <c r="F104" s="810"/>
      <c r="G104" s="810"/>
      <c r="H104" s="811"/>
      <c r="I104" s="791"/>
      <c r="J104" s="789"/>
      <c r="K104" s="789"/>
      <c r="L104" s="789"/>
      <c r="M104" s="789"/>
      <c r="N104" s="789"/>
      <c r="O104" s="789"/>
    </row>
    <row r="105" spans="1:15">
      <c r="A105" s="799"/>
      <c r="B105" s="808"/>
      <c r="C105" s="809"/>
      <c r="D105" s="808"/>
      <c r="E105" s="809"/>
      <c r="F105" s="810"/>
      <c r="G105" s="810"/>
      <c r="H105" s="811"/>
      <c r="I105" s="791"/>
      <c r="J105" s="789"/>
      <c r="K105" s="789"/>
      <c r="L105" s="789"/>
      <c r="M105" s="789"/>
      <c r="N105" s="789"/>
      <c r="O105" s="789"/>
    </row>
    <row r="106" spans="1:15">
      <c r="A106" s="799"/>
      <c r="B106" s="808"/>
      <c r="C106" s="809"/>
      <c r="D106" s="808"/>
      <c r="E106" s="809"/>
      <c r="F106" s="810"/>
      <c r="G106" s="810"/>
      <c r="H106" s="811"/>
      <c r="I106" s="791"/>
      <c r="J106" s="789"/>
      <c r="K106" s="789"/>
      <c r="L106" s="789"/>
      <c r="M106" s="789"/>
      <c r="N106" s="789"/>
      <c r="O106" s="789"/>
    </row>
    <row r="107" spans="1:15">
      <c r="A107" s="799"/>
      <c r="B107" s="808"/>
      <c r="C107" s="809"/>
      <c r="D107" s="808"/>
      <c r="E107" s="809"/>
      <c r="F107" s="810"/>
      <c r="G107" s="810"/>
      <c r="H107" s="811"/>
      <c r="I107" s="791"/>
      <c r="J107" s="789"/>
      <c r="K107" s="789"/>
      <c r="L107" s="789"/>
      <c r="M107" s="789"/>
      <c r="N107" s="789"/>
      <c r="O107" s="789"/>
    </row>
    <row r="108" spans="1:15">
      <c r="A108" s="799"/>
      <c r="B108" s="808"/>
      <c r="C108" s="809"/>
      <c r="D108" s="808"/>
      <c r="E108" s="809"/>
      <c r="F108" s="810"/>
      <c r="G108" s="810"/>
      <c r="H108" s="811"/>
      <c r="I108" s="791"/>
      <c r="J108" s="789"/>
      <c r="K108" s="789"/>
      <c r="L108" s="789"/>
      <c r="M108" s="789"/>
      <c r="N108" s="789"/>
      <c r="O108" s="789"/>
    </row>
    <row r="109" spans="1:15">
      <c r="A109" s="799"/>
      <c r="B109" s="808"/>
      <c r="C109" s="809"/>
      <c r="D109" s="808"/>
      <c r="E109" s="809"/>
      <c r="F109" s="810"/>
      <c r="G109" s="810"/>
      <c r="H109" s="811"/>
      <c r="I109" s="791"/>
      <c r="J109" s="789"/>
      <c r="K109" s="789"/>
      <c r="L109" s="789"/>
      <c r="M109" s="789"/>
      <c r="N109" s="789"/>
      <c r="O109" s="789"/>
    </row>
    <row r="110" spans="1:15">
      <c r="A110" s="799"/>
      <c r="B110" s="808"/>
      <c r="C110" s="809"/>
      <c r="D110" s="808"/>
      <c r="E110" s="809"/>
      <c r="F110" s="810"/>
      <c r="G110" s="810"/>
      <c r="H110" s="811"/>
      <c r="I110" s="791"/>
      <c r="J110" s="789"/>
      <c r="K110" s="789"/>
      <c r="L110" s="789"/>
      <c r="M110" s="789"/>
      <c r="N110" s="789"/>
      <c r="O110" s="789"/>
    </row>
    <row r="111" spans="1:15">
      <c r="A111" s="799"/>
      <c r="B111" s="808"/>
      <c r="C111" s="809"/>
      <c r="D111" s="808"/>
      <c r="E111" s="809"/>
      <c r="F111" s="810"/>
      <c r="G111" s="810"/>
      <c r="H111" s="811"/>
      <c r="I111" s="791"/>
      <c r="J111" s="789"/>
      <c r="K111" s="789"/>
      <c r="L111" s="789"/>
      <c r="M111" s="789"/>
      <c r="N111" s="789"/>
      <c r="O111" s="789"/>
    </row>
    <row r="112" spans="1:15">
      <c r="A112" s="799"/>
      <c r="B112" s="808"/>
      <c r="C112" s="809"/>
      <c r="D112" s="808"/>
      <c r="E112" s="809"/>
      <c r="F112" s="810"/>
      <c r="G112" s="810"/>
      <c r="H112" s="811"/>
      <c r="I112" s="791"/>
      <c r="J112" s="789"/>
      <c r="K112" s="789"/>
      <c r="L112" s="789"/>
      <c r="M112" s="789"/>
      <c r="N112" s="789"/>
      <c r="O112" s="789"/>
    </row>
    <row r="113" spans="1:15">
      <c r="A113" s="799"/>
      <c r="B113" s="808"/>
      <c r="C113" s="809"/>
      <c r="D113" s="808"/>
      <c r="E113" s="809"/>
      <c r="F113" s="810"/>
      <c r="G113" s="810"/>
      <c r="H113" s="811"/>
      <c r="I113" s="791"/>
      <c r="J113" s="789"/>
      <c r="K113" s="789"/>
      <c r="L113" s="789"/>
      <c r="M113" s="789"/>
      <c r="N113" s="789"/>
      <c r="O113" s="789"/>
    </row>
    <row r="114" spans="1:15">
      <c r="A114" s="799"/>
      <c r="B114" s="808"/>
      <c r="C114" s="809"/>
      <c r="D114" s="808"/>
      <c r="E114" s="809"/>
      <c r="F114" s="810"/>
      <c r="G114" s="810"/>
      <c r="H114" s="811"/>
      <c r="I114" s="791"/>
      <c r="J114" s="789"/>
      <c r="K114" s="789"/>
      <c r="L114" s="789"/>
      <c r="M114" s="789"/>
      <c r="N114" s="789"/>
      <c r="O114" s="789"/>
    </row>
    <row r="115" spans="1:15">
      <c r="A115" s="799"/>
      <c r="B115" s="808"/>
      <c r="C115" s="809"/>
      <c r="D115" s="808"/>
      <c r="E115" s="809"/>
      <c r="F115" s="810"/>
      <c r="G115" s="810"/>
      <c r="H115" s="811"/>
      <c r="I115" s="791"/>
      <c r="J115" s="789"/>
      <c r="K115" s="789"/>
      <c r="L115" s="789"/>
      <c r="M115" s="789"/>
      <c r="N115" s="789"/>
      <c r="O115" s="789"/>
    </row>
    <row r="116" spans="1:15">
      <c r="A116" s="799"/>
      <c r="B116" s="808"/>
      <c r="C116" s="809"/>
      <c r="D116" s="808"/>
      <c r="E116" s="809"/>
      <c r="F116" s="810"/>
      <c r="G116" s="810"/>
      <c r="H116" s="811"/>
      <c r="I116" s="791"/>
      <c r="J116" s="789"/>
      <c r="K116" s="789"/>
      <c r="L116" s="789"/>
      <c r="M116" s="789"/>
      <c r="N116" s="789"/>
      <c r="O116" s="789"/>
    </row>
    <row r="117" spans="1:15">
      <c r="A117" s="799"/>
      <c r="B117" s="808"/>
      <c r="C117" s="809"/>
      <c r="D117" s="808"/>
      <c r="E117" s="809"/>
      <c r="F117" s="810"/>
      <c r="G117" s="810"/>
      <c r="H117" s="811"/>
      <c r="I117" s="791"/>
      <c r="J117" s="789"/>
      <c r="K117" s="789"/>
      <c r="L117" s="789"/>
      <c r="M117" s="789"/>
      <c r="N117" s="789"/>
      <c r="O117" s="789"/>
    </row>
    <row r="118" spans="1:15">
      <c r="A118" s="799"/>
      <c r="B118" s="808"/>
      <c r="C118" s="809"/>
      <c r="D118" s="808"/>
      <c r="E118" s="809"/>
      <c r="F118" s="810"/>
      <c r="G118" s="810"/>
      <c r="H118" s="811"/>
      <c r="I118" s="791"/>
      <c r="J118" s="789"/>
      <c r="K118" s="789"/>
      <c r="L118" s="789"/>
      <c r="M118" s="789"/>
      <c r="N118" s="789"/>
      <c r="O118" s="789"/>
    </row>
    <row r="119" spans="1:15">
      <c r="A119" s="799"/>
      <c r="B119" s="808"/>
      <c r="C119" s="809"/>
      <c r="D119" s="808"/>
      <c r="E119" s="809"/>
      <c r="F119" s="810"/>
      <c r="G119" s="810"/>
      <c r="H119" s="811"/>
      <c r="I119" s="791"/>
      <c r="J119" s="789"/>
      <c r="K119" s="789"/>
      <c r="L119" s="789"/>
      <c r="M119" s="789"/>
      <c r="N119" s="789"/>
      <c r="O119" s="789"/>
    </row>
    <row r="120" spans="1:15">
      <c r="A120" s="799"/>
      <c r="B120" s="808"/>
      <c r="C120" s="809"/>
      <c r="D120" s="808"/>
      <c r="E120" s="809"/>
      <c r="F120" s="810"/>
      <c r="G120" s="810"/>
      <c r="H120" s="811"/>
      <c r="I120" s="791"/>
      <c r="J120" s="789"/>
      <c r="K120" s="789"/>
      <c r="L120" s="789"/>
      <c r="M120" s="789"/>
      <c r="N120" s="789"/>
      <c r="O120" s="789"/>
    </row>
    <row r="121" spans="1:15">
      <c r="A121" s="799"/>
      <c r="B121" s="808"/>
      <c r="C121" s="809"/>
      <c r="D121" s="808"/>
      <c r="E121" s="809"/>
      <c r="F121" s="810"/>
      <c r="G121" s="810"/>
      <c r="H121" s="811"/>
      <c r="I121" s="791"/>
      <c r="J121" s="789"/>
      <c r="K121" s="789"/>
      <c r="L121" s="789"/>
      <c r="M121" s="789"/>
      <c r="N121" s="789"/>
      <c r="O121" s="789"/>
    </row>
    <row r="122" spans="1:15">
      <c r="A122" s="799"/>
      <c r="B122" s="808"/>
      <c r="C122" s="809"/>
      <c r="D122" s="808"/>
      <c r="E122" s="809"/>
      <c r="F122" s="810"/>
      <c r="G122" s="810"/>
      <c r="H122" s="811"/>
      <c r="I122" s="791"/>
      <c r="J122" s="789"/>
      <c r="K122" s="789"/>
      <c r="L122" s="789"/>
      <c r="M122" s="789"/>
      <c r="N122" s="789"/>
      <c r="O122" s="789"/>
    </row>
    <row r="123" spans="1:15">
      <c r="A123" s="799"/>
      <c r="B123" s="808"/>
      <c r="C123" s="809"/>
      <c r="D123" s="808"/>
      <c r="E123" s="809"/>
      <c r="F123" s="810"/>
      <c r="G123" s="810"/>
      <c r="H123" s="811"/>
      <c r="I123" s="791"/>
      <c r="J123" s="789"/>
      <c r="K123" s="789"/>
      <c r="L123" s="789"/>
      <c r="M123" s="789"/>
      <c r="N123" s="789"/>
      <c r="O123" s="789"/>
    </row>
    <row r="124" spans="1:15">
      <c r="A124" s="799"/>
      <c r="B124" s="808"/>
      <c r="C124" s="809"/>
      <c r="D124" s="808"/>
      <c r="E124" s="809"/>
      <c r="F124" s="810"/>
      <c r="G124" s="810"/>
      <c r="H124" s="811"/>
      <c r="I124" s="791"/>
      <c r="J124" s="789"/>
      <c r="K124" s="789"/>
      <c r="L124" s="789"/>
      <c r="M124" s="789"/>
      <c r="N124" s="789"/>
      <c r="O124" s="789"/>
    </row>
    <row r="125" spans="1:15">
      <c r="A125" s="799"/>
      <c r="B125" s="808"/>
      <c r="C125" s="809"/>
      <c r="D125" s="808"/>
      <c r="E125" s="809"/>
      <c r="F125" s="810"/>
      <c r="G125" s="810"/>
      <c r="H125" s="811"/>
      <c r="I125" s="791"/>
      <c r="J125" s="789"/>
      <c r="K125" s="789"/>
      <c r="L125" s="789"/>
      <c r="M125" s="789"/>
      <c r="N125" s="789"/>
      <c r="O125" s="789"/>
    </row>
    <row r="126" spans="1:15">
      <c r="A126" s="799"/>
      <c r="B126" s="808"/>
      <c r="C126" s="809"/>
      <c r="D126" s="808"/>
      <c r="E126" s="809"/>
      <c r="F126" s="810"/>
      <c r="G126" s="810"/>
      <c r="H126" s="811"/>
      <c r="I126" s="791"/>
      <c r="J126" s="789"/>
      <c r="K126" s="789"/>
      <c r="L126" s="789"/>
      <c r="M126" s="789"/>
      <c r="N126" s="789"/>
      <c r="O126" s="789"/>
    </row>
    <row r="127" spans="1:15">
      <c r="A127" s="799"/>
      <c r="B127" s="808"/>
      <c r="C127" s="809"/>
      <c r="D127" s="808"/>
      <c r="E127" s="809"/>
      <c r="F127" s="810"/>
      <c r="G127" s="810"/>
      <c r="H127" s="811"/>
      <c r="I127" s="791"/>
      <c r="J127" s="789"/>
      <c r="K127" s="789"/>
      <c r="L127" s="789"/>
      <c r="M127" s="789"/>
      <c r="N127" s="789"/>
      <c r="O127" s="789"/>
    </row>
    <row r="128" spans="1:15">
      <c r="A128" s="799"/>
      <c r="B128" s="808"/>
      <c r="C128" s="809"/>
      <c r="D128" s="808"/>
      <c r="E128" s="809"/>
      <c r="F128" s="810"/>
      <c r="G128" s="810"/>
      <c r="H128" s="811"/>
      <c r="I128" s="791"/>
      <c r="J128" s="789"/>
      <c r="K128" s="789"/>
      <c r="L128" s="789"/>
      <c r="M128" s="789"/>
      <c r="N128" s="789"/>
      <c r="O128" s="789"/>
    </row>
    <row r="129" spans="1:15">
      <c r="A129" s="799"/>
      <c r="B129" s="808"/>
      <c r="C129" s="809"/>
      <c r="D129" s="808"/>
      <c r="E129" s="809"/>
      <c r="F129" s="810"/>
      <c r="G129" s="810"/>
      <c r="H129" s="811"/>
      <c r="I129" s="791"/>
      <c r="J129" s="789"/>
      <c r="K129" s="789"/>
      <c r="L129" s="789"/>
      <c r="M129" s="789"/>
      <c r="N129" s="789"/>
      <c r="O129" s="789"/>
    </row>
    <row r="130" spans="1:15">
      <c r="A130" s="799"/>
      <c r="B130" s="808"/>
      <c r="C130" s="809"/>
      <c r="D130" s="808"/>
      <c r="E130" s="809"/>
      <c r="F130" s="810"/>
      <c r="G130" s="810"/>
      <c r="H130" s="811"/>
      <c r="I130" s="791"/>
      <c r="J130" s="789"/>
      <c r="K130" s="789"/>
      <c r="L130" s="789"/>
      <c r="M130" s="789"/>
      <c r="N130" s="789"/>
      <c r="O130" s="789"/>
    </row>
    <row r="131" spans="1:15">
      <c r="A131" s="799"/>
      <c r="B131" s="808"/>
      <c r="C131" s="809"/>
      <c r="D131" s="808"/>
      <c r="E131" s="809"/>
      <c r="F131" s="810"/>
      <c r="G131" s="810"/>
      <c r="H131" s="811"/>
      <c r="I131" s="791"/>
      <c r="J131" s="789"/>
      <c r="K131" s="789"/>
      <c r="L131" s="789"/>
      <c r="M131" s="789"/>
      <c r="N131" s="789"/>
      <c r="O131" s="789"/>
    </row>
    <row r="132" spans="1:15">
      <c r="A132" s="799"/>
      <c r="B132" s="808"/>
      <c r="C132" s="809"/>
      <c r="D132" s="808"/>
      <c r="E132" s="809"/>
      <c r="F132" s="810"/>
      <c r="G132" s="810"/>
      <c r="H132" s="811"/>
      <c r="I132" s="791"/>
      <c r="J132" s="789"/>
      <c r="K132" s="789"/>
      <c r="L132" s="789"/>
      <c r="M132" s="789"/>
      <c r="N132" s="789"/>
      <c r="O132" s="789"/>
    </row>
    <row r="133" spans="1:15">
      <c r="A133" s="799"/>
      <c r="B133" s="808"/>
      <c r="C133" s="809"/>
      <c r="D133" s="808"/>
      <c r="E133" s="809"/>
      <c r="F133" s="810"/>
      <c r="G133" s="810"/>
      <c r="H133" s="811"/>
      <c r="I133" s="791"/>
      <c r="J133" s="789"/>
      <c r="K133" s="789"/>
      <c r="L133" s="789"/>
      <c r="M133" s="789"/>
      <c r="N133" s="789"/>
      <c r="O133" s="789"/>
    </row>
    <row r="134" spans="1:15">
      <c r="A134" s="799"/>
      <c r="B134" s="808"/>
      <c r="C134" s="809"/>
      <c r="D134" s="808"/>
      <c r="E134" s="809"/>
      <c r="F134" s="810"/>
      <c r="G134" s="810"/>
      <c r="H134" s="811"/>
      <c r="I134" s="791"/>
      <c r="J134" s="789"/>
      <c r="K134" s="789"/>
      <c r="L134" s="789"/>
      <c r="M134" s="789"/>
      <c r="N134" s="789"/>
      <c r="O134" s="789"/>
    </row>
    <row r="135" spans="1:15">
      <c r="A135" s="799"/>
      <c r="B135" s="808"/>
      <c r="C135" s="809"/>
      <c r="D135" s="808"/>
      <c r="E135" s="809"/>
      <c r="F135" s="810"/>
      <c r="G135" s="810"/>
      <c r="H135" s="811"/>
      <c r="I135" s="791"/>
      <c r="J135" s="789"/>
      <c r="K135" s="789"/>
      <c r="L135" s="789"/>
      <c r="M135" s="789"/>
      <c r="N135" s="789"/>
      <c r="O135" s="789"/>
    </row>
    <row r="136" spans="1:15">
      <c r="A136" s="799"/>
      <c r="B136" s="808"/>
      <c r="C136" s="809"/>
      <c r="D136" s="808"/>
      <c r="E136" s="809"/>
      <c r="F136" s="810"/>
      <c r="G136" s="810"/>
      <c r="H136" s="811"/>
      <c r="I136" s="791"/>
      <c r="J136" s="789"/>
      <c r="K136" s="789"/>
      <c r="L136" s="789"/>
      <c r="M136" s="789"/>
      <c r="N136" s="789"/>
      <c r="O136" s="789"/>
    </row>
    <row r="137" spans="1:15">
      <c r="A137" s="799"/>
      <c r="B137" s="808"/>
      <c r="C137" s="809"/>
      <c r="D137" s="808"/>
      <c r="E137" s="809"/>
      <c r="F137" s="810"/>
      <c r="G137" s="810"/>
      <c r="H137" s="811"/>
      <c r="I137" s="791"/>
      <c r="J137" s="789"/>
      <c r="K137" s="789"/>
      <c r="L137" s="789"/>
      <c r="M137" s="789"/>
      <c r="N137" s="789"/>
      <c r="O137" s="789"/>
    </row>
    <row r="138" spans="1:15">
      <c r="A138" s="799"/>
      <c r="B138" s="808"/>
      <c r="C138" s="809"/>
      <c r="D138" s="808"/>
      <c r="E138" s="809"/>
      <c r="F138" s="810"/>
      <c r="G138" s="810"/>
      <c r="H138" s="811"/>
      <c r="I138" s="791"/>
      <c r="J138" s="789"/>
      <c r="K138" s="789"/>
      <c r="L138" s="789"/>
      <c r="M138" s="789"/>
      <c r="N138" s="789"/>
      <c r="O138" s="789"/>
    </row>
    <row r="139" spans="1:15">
      <c r="A139" s="799"/>
      <c r="B139" s="808"/>
      <c r="C139" s="809"/>
      <c r="D139" s="808"/>
      <c r="E139" s="809"/>
      <c r="F139" s="810"/>
      <c r="G139" s="810"/>
      <c r="H139" s="811"/>
      <c r="I139" s="791"/>
      <c r="J139" s="789"/>
      <c r="K139" s="789"/>
      <c r="L139" s="789"/>
      <c r="M139" s="789"/>
      <c r="N139" s="789"/>
      <c r="O139" s="789"/>
    </row>
    <row r="140" spans="1:15">
      <c r="A140" s="799"/>
      <c r="B140" s="808"/>
      <c r="C140" s="809"/>
      <c r="D140" s="808"/>
      <c r="E140" s="809"/>
      <c r="F140" s="810"/>
      <c r="G140" s="810"/>
      <c r="H140" s="811"/>
      <c r="I140" s="791"/>
      <c r="J140" s="789"/>
      <c r="K140" s="789"/>
      <c r="L140" s="789"/>
      <c r="M140" s="789"/>
      <c r="N140" s="789"/>
      <c r="O140" s="789"/>
    </row>
    <row r="141" spans="1:15">
      <c r="A141" s="799"/>
      <c r="B141" s="808"/>
      <c r="C141" s="809"/>
      <c r="D141" s="808"/>
      <c r="E141" s="809"/>
      <c r="F141" s="810"/>
      <c r="G141" s="810"/>
      <c r="H141" s="811"/>
      <c r="I141" s="791"/>
      <c r="J141" s="789"/>
      <c r="K141" s="789"/>
      <c r="L141" s="789"/>
      <c r="M141" s="789"/>
      <c r="N141" s="789"/>
      <c r="O141" s="789"/>
    </row>
    <row r="142" spans="1:15">
      <c r="A142" s="799"/>
      <c r="B142" s="808"/>
      <c r="C142" s="809"/>
      <c r="D142" s="808"/>
      <c r="E142" s="809"/>
      <c r="F142" s="810"/>
      <c r="G142" s="810"/>
      <c r="H142" s="811"/>
      <c r="I142" s="791"/>
      <c r="J142" s="789"/>
      <c r="K142" s="789"/>
      <c r="L142" s="789"/>
      <c r="M142" s="789"/>
      <c r="N142" s="789"/>
      <c r="O142" s="789"/>
    </row>
    <row r="143" spans="1:15">
      <c r="A143" s="799"/>
      <c r="B143" s="808"/>
      <c r="C143" s="809"/>
      <c r="D143" s="808"/>
      <c r="E143" s="809"/>
      <c r="F143" s="810"/>
      <c r="G143" s="810"/>
      <c r="H143" s="811"/>
      <c r="I143" s="791"/>
      <c r="J143" s="789"/>
      <c r="K143" s="789"/>
      <c r="L143" s="789"/>
      <c r="M143" s="789"/>
      <c r="N143" s="789"/>
      <c r="O143" s="789"/>
    </row>
    <row r="144" spans="1:15">
      <c r="A144" s="799"/>
      <c r="B144" s="808"/>
      <c r="C144" s="809"/>
      <c r="D144" s="808"/>
      <c r="E144" s="809"/>
      <c r="F144" s="810"/>
      <c r="G144" s="810"/>
      <c r="H144" s="811"/>
      <c r="I144" s="791"/>
      <c r="J144" s="789"/>
      <c r="K144" s="789"/>
      <c r="L144" s="789"/>
      <c r="M144" s="789"/>
      <c r="N144" s="789"/>
      <c r="O144" s="789"/>
    </row>
    <row r="145" spans="1:15">
      <c r="A145" s="799"/>
      <c r="B145" s="808"/>
      <c r="C145" s="809"/>
      <c r="D145" s="808"/>
      <c r="E145" s="809"/>
      <c r="F145" s="810"/>
      <c r="G145" s="810"/>
      <c r="H145" s="811"/>
      <c r="I145" s="791"/>
      <c r="J145" s="789"/>
      <c r="K145" s="789"/>
      <c r="L145" s="789"/>
      <c r="M145" s="789"/>
      <c r="N145" s="789"/>
      <c r="O145" s="789"/>
    </row>
    <row r="146" spans="1:15">
      <c r="A146" s="799"/>
      <c r="B146" s="808"/>
      <c r="C146" s="809"/>
      <c r="D146" s="808"/>
      <c r="E146" s="809"/>
      <c r="F146" s="810"/>
      <c r="G146" s="810"/>
      <c r="H146" s="811"/>
      <c r="I146" s="791"/>
      <c r="J146" s="789"/>
      <c r="K146" s="789"/>
      <c r="L146" s="789"/>
      <c r="M146" s="789"/>
      <c r="N146" s="789"/>
      <c r="O146" s="789"/>
    </row>
    <row r="147" spans="1:15">
      <c r="A147" s="799"/>
      <c r="B147" s="808"/>
      <c r="C147" s="809"/>
      <c r="D147" s="808"/>
      <c r="E147" s="809"/>
      <c r="F147" s="810"/>
      <c r="G147" s="810"/>
      <c r="H147" s="811"/>
      <c r="I147" s="791"/>
      <c r="J147" s="789"/>
      <c r="K147" s="789"/>
      <c r="L147" s="789"/>
      <c r="M147" s="789"/>
      <c r="N147" s="789"/>
      <c r="O147" s="789"/>
    </row>
    <row r="148" spans="1:15">
      <c r="A148" s="799"/>
      <c r="B148" s="808"/>
      <c r="C148" s="809"/>
      <c r="D148" s="808"/>
      <c r="E148" s="809"/>
      <c r="F148" s="810"/>
      <c r="G148" s="810"/>
      <c r="H148" s="811"/>
      <c r="I148" s="791"/>
      <c r="J148" s="789"/>
      <c r="K148" s="789"/>
      <c r="L148" s="789"/>
      <c r="M148" s="789"/>
      <c r="N148" s="789"/>
      <c r="O148" s="789"/>
    </row>
    <row r="149" spans="1:15">
      <c r="A149" s="799"/>
      <c r="B149" s="808"/>
      <c r="C149" s="809"/>
      <c r="D149" s="808"/>
      <c r="E149" s="809"/>
      <c r="F149" s="810"/>
      <c r="G149" s="810"/>
      <c r="H149" s="811"/>
      <c r="I149" s="791"/>
      <c r="J149" s="789"/>
      <c r="K149" s="789"/>
      <c r="L149" s="789"/>
      <c r="M149" s="789"/>
      <c r="N149" s="789"/>
      <c r="O149" s="789"/>
    </row>
    <row r="150" spans="1:15">
      <c r="A150" s="799"/>
      <c r="B150" s="808"/>
      <c r="C150" s="809"/>
      <c r="D150" s="808"/>
      <c r="E150" s="809"/>
      <c r="F150" s="810"/>
      <c r="G150" s="810"/>
      <c r="H150" s="811"/>
      <c r="I150" s="791"/>
      <c r="J150" s="789"/>
      <c r="K150" s="789"/>
      <c r="L150" s="789"/>
      <c r="M150" s="789"/>
      <c r="N150" s="789"/>
      <c r="O150" s="789"/>
    </row>
    <row r="151" spans="1:15">
      <c r="A151" s="799"/>
      <c r="B151" s="808"/>
      <c r="C151" s="809"/>
      <c r="D151" s="808"/>
      <c r="E151" s="809"/>
      <c r="F151" s="810"/>
      <c r="G151" s="810"/>
      <c r="H151" s="811"/>
      <c r="I151" s="791"/>
      <c r="J151" s="789"/>
      <c r="K151" s="789"/>
      <c r="L151" s="789"/>
      <c r="M151" s="789"/>
      <c r="N151" s="789"/>
      <c r="O151" s="789"/>
    </row>
    <row r="152" spans="1:15">
      <c r="A152" s="799"/>
      <c r="B152" s="808"/>
      <c r="C152" s="809"/>
      <c r="D152" s="808"/>
      <c r="E152" s="809"/>
      <c r="F152" s="810"/>
      <c r="G152" s="810"/>
      <c r="H152" s="811"/>
      <c r="I152" s="791"/>
      <c r="J152" s="789"/>
      <c r="K152" s="789"/>
      <c r="L152" s="789"/>
      <c r="M152" s="789"/>
      <c r="N152" s="789"/>
      <c r="O152" s="789"/>
    </row>
    <row r="153" spans="1:15">
      <c r="A153" s="799"/>
      <c r="B153" s="808"/>
      <c r="C153" s="809"/>
      <c r="D153" s="808"/>
      <c r="E153" s="809"/>
      <c r="F153" s="810"/>
      <c r="G153" s="810"/>
      <c r="H153" s="811"/>
      <c r="I153" s="791"/>
      <c r="J153" s="789"/>
      <c r="K153" s="789"/>
      <c r="L153" s="789"/>
      <c r="M153" s="789"/>
      <c r="N153" s="789"/>
      <c r="O153" s="789"/>
    </row>
    <row r="154" spans="1:15">
      <c r="A154" s="799"/>
      <c r="B154" s="808"/>
      <c r="C154" s="809"/>
      <c r="D154" s="808"/>
      <c r="E154" s="809"/>
      <c r="F154" s="810"/>
      <c r="G154" s="810"/>
      <c r="H154" s="811"/>
      <c r="I154" s="791"/>
      <c r="J154" s="789"/>
      <c r="K154" s="789"/>
      <c r="L154" s="789"/>
      <c r="M154" s="789"/>
      <c r="N154" s="789"/>
      <c r="O154" s="789"/>
    </row>
    <row r="155" spans="1:15">
      <c r="A155" s="799"/>
      <c r="B155" s="808"/>
      <c r="C155" s="809"/>
      <c r="D155" s="808"/>
      <c r="E155" s="809"/>
      <c r="F155" s="810"/>
      <c r="G155" s="810"/>
      <c r="H155" s="811"/>
      <c r="I155" s="791"/>
      <c r="J155" s="789"/>
      <c r="K155" s="789"/>
      <c r="L155" s="789"/>
      <c r="M155" s="789"/>
      <c r="N155" s="789"/>
      <c r="O155" s="789"/>
    </row>
    <row r="156" spans="1:15">
      <c r="A156" s="799"/>
      <c r="B156" s="808"/>
      <c r="C156" s="809"/>
      <c r="D156" s="808"/>
      <c r="E156" s="809"/>
      <c r="F156" s="810"/>
      <c r="G156" s="810"/>
      <c r="H156" s="811"/>
      <c r="I156" s="791"/>
      <c r="J156" s="789"/>
      <c r="K156" s="789"/>
      <c r="L156" s="789"/>
      <c r="M156" s="789"/>
      <c r="N156" s="789"/>
      <c r="O156" s="789"/>
    </row>
    <row r="157" spans="1:15">
      <c r="A157" s="799"/>
      <c r="B157" s="808"/>
      <c r="C157" s="809"/>
      <c r="D157" s="808"/>
      <c r="E157" s="809"/>
      <c r="F157" s="810"/>
      <c r="G157" s="810"/>
      <c r="H157" s="811"/>
      <c r="I157" s="791"/>
      <c r="J157" s="789"/>
      <c r="K157" s="789"/>
      <c r="L157" s="789"/>
      <c r="M157" s="789"/>
      <c r="N157" s="789"/>
      <c r="O157" s="789"/>
    </row>
    <row r="158" spans="1:15">
      <c r="A158" s="799"/>
      <c r="B158" s="808"/>
      <c r="C158" s="809"/>
      <c r="D158" s="808"/>
      <c r="E158" s="809"/>
      <c r="F158" s="810"/>
      <c r="G158" s="810"/>
      <c r="H158" s="811"/>
      <c r="I158" s="791"/>
      <c r="J158" s="789"/>
      <c r="K158" s="789"/>
      <c r="L158" s="789"/>
      <c r="M158" s="789"/>
      <c r="N158" s="789"/>
      <c r="O158" s="789"/>
    </row>
    <row r="159" spans="1:15">
      <c r="A159" s="799"/>
      <c r="B159" s="808"/>
      <c r="C159" s="809"/>
      <c r="D159" s="808"/>
      <c r="E159" s="809"/>
      <c r="F159" s="810"/>
      <c r="G159" s="810"/>
      <c r="H159" s="811"/>
      <c r="I159" s="791"/>
      <c r="J159" s="789"/>
      <c r="K159" s="789"/>
      <c r="L159" s="789"/>
      <c r="M159" s="789"/>
      <c r="N159" s="789"/>
      <c r="O159" s="789"/>
    </row>
    <row r="160" spans="1:15">
      <c r="A160" s="799"/>
      <c r="B160" s="808"/>
      <c r="C160" s="809"/>
      <c r="D160" s="808"/>
      <c r="E160" s="809"/>
      <c r="F160" s="810"/>
      <c r="G160" s="810"/>
      <c r="H160" s="811"/>
      <c r="I160" s="791"/>
      <c r="J160" s="789"/>
      <c r="K160" s="789"/>
      <c r="L160" s="789"/>
      <c r="M160" s="789"/>
      <c r="N160" s="789"/>
      <c r="O160" s="789"/>
    </row>
    <row r="161" spans="1:15">
      <c r="A161" s="799"/>
      <c r="B161" s="808"/>
      <c r="C161" s="809"/>
      <c r="D161" s="808"/>
      <c r="E161" s="809"/>
      <c r="F161" s="810"/>
      <c r="G161" s="810"/>
      <c r="H161" s="811"/>
      <c r="I161" s="791"/>
      <c r="J161" s="789"/>
      <c r="K161" s="789"/>
      <c r="L161" s="789"/>
      <c r="M161" s="789"/>
      <c r="N161" s="789"/>
      <c r="O161" s="789"/>
    </row>
    <row r="162" spans="1:15">
      <c r="A162" s="799"/>
      <c r="B162" s="808"/>
      <c r="C162" s="809"/>
      <c r="D162" s="808"/>
      <c r="E162" s="809"/>
      <c r="F162" s="810"/>
      <c r="G162" s="810"/>
      <c r="H162" s="811"/>
      <c r="I162" s="791"/>
      <c r="J162" s="789"/>
      <c r="K162" s="789"/>
      <c r="L162" s="789"/>
      <c r="M162" s="789"/>
      <c r="N162" s="789"/>
      <c r="O162" s="789"/>
    </row>
    <row r="163" spans="1:15">
      <c r="A163" s="799"/>
      <c r="B163" s="808"/>
      <c r="C163" s="809"/>
      <c r="D163" s="808"/>
      <c r="E163" s="809"/>
      <c r="F163" s="810"/>
      <c r="G163" s="810"/>
      <c r="H163" s="811"/>
      <c r="I163" s="791"/>
      <c r="J163" s="789"/>
      <c r="K163" s="789"/>
      <c r="L163" s="789"/>
      <c r="M163" s="789"/>
      <c r="N163" s="789"/>
      <c r="O163" s="789"/>
    </row>
    <row r="164" spans="1:15">
      <c r="A164" s="799"/>
      <c r="B164" s="808"/>
      <c r="C164" s="809"/>
      <c r="D164" s="808"/>
      <c r="E164" s="809"/>
      <c r="F164" s="810"/>
      <c r="G164" s="810"/>
      <c r="H164" s="811"/>
      <c r="I164" s="791"/>
      <c r="J164" s="789"/>
      <c r="K164" s="789"/>
      <c r="L164" s="789"/>
      <c r="M164" s="789"/>
      <c r="N164" s="789"/>
      <c r="O164" s="789"/>
    </row>
    <row r="165" spans="1:15">
      <c r="A165" s="799"/>
      <c r="B165" s="808"/>
      <c r="C165" s="809"/>
      <c r="D165" s="808"/>
      <c r="E165" s="809"/>
      <c r="F165" s="810"/>
      <c r="G165" s="810"/>
      <c r="H165" s="811"/>
      <c r="I165" s="791"/>
      <c r="J165" s="789"/>
      <c r="K165" s="789"/>
      <c r="L165" s="789"/>
      <c r="M165" s="789"/>
      <c r="N165" s="789"/>
      <c r="O165" s="789"/>
    </row>
    <row r="166" spans="1:15">
      <c r="A166" s="799"/>
      <c r="B166" s="808"/>
      <c r="C166" s="809"/>
      <c r="D166" s="808"/>
      <c r="E166" s="809"/>
      <c r="F166" s="810"/>
      <c r="G166" s="810"/>
      <c r="H166" s="811"/>
      <c r="I166" s="791"/>
      <c r="J166" s="789"/>
      <c r="K166" s="789"/>
      <c r="L166" s="789"/>
      <c r="M166" s="789"/>
      <c r="N166" s="789"/>
      <c r="O166" s="789"/>
    </row>
    <row r="167" spans="1:15">
      <c r="A167" s="799"/>
      <c r="B167" s="808"/>
      <c r="C167" s="809"/>
      <c r="D167" s="808"/>
      <c r="E167" s="809"/>
      <c r="F167" s="810"/>
      <c r="G167" s="810"/>
      <c r="H167" s="811"/>
      <c r="I167" s="791"/>
      <c r="J167" s="789"/>
      <c r="K167" s="789"/>
      <c r="L167" s="789"/>
      <c r="M167" s="789"/>
      <c r="N167" s="789"/>
      <c r="O167" s="789"/>
    </row>
    <row r="168" spans="1:15">
      <c r="A168" s="799"/>
      <c r="B168" s="808"/>
      <c r="C168" s="809"/>
      <c r="D168" s="808"/>
      <c r="E168" s="809"/>
      <c r="F168" s="810"/>
      <c r="G168" s="810"/>
      <c r="H168" s="811"/>
      <c r="I168" s="791"/>
      <c r="J168" s="789"/>
      <c r="K168" s="789"/>
      <c r="L168" s="789"/>
      <c r="M168" s="789"/>
      <c r="N168" s="789"/>
      <c r="O168" s="789"/>
    </row>
    <row r="169" spans="1:15">
      <c r="A169" s="799"/>
      <c r="B169" s="808"/>
      <c r="C169" s="809"/>
      <c r="D169" s="808"/>
      <c r="E169" s="809"/>
      <c r="F169" s="810"/>
      <c r="G169" s="810"/>
      <c r="H169" s="811"/>
      <c r="I169" s="791"/>
      <c r="J169" s="789"/>
      <c r="K169" s="789"/>
      <c r="L169" s="789"/>
      <c r="M169" s="789"/>
      <c r="N169" s="789"/>
      <c r="O169" s="789"/>
    </row>
    <row r="170" spans="1:15">
      <c r="A170" s="799"/>
      <c r="B170" s="808"/>
      <c r="C170" s="809"/>
      <c r="D170" s="808"/>
      <c r="E170" s="809"/>
      <c r="F170" s="810"/>
      <c r="G170" s="810"/>
      <c r="H170" s="811"/>
      <c r="I170" s="791"/>
      <c r="J170" s="789"/>
      <c r="K170" s="789"/>
      <c r="L170" s="789"/>
      <c r="M170" s="789"/>
      <c r="N170" s="789"/>
      <c r="O170" s="789"/>
    </row>
    <row r="171" spans="1:15">
      <c r="A171" s="799"/>
      <c r="B171" s="808"/>
      <c r="C171" s="809"/>
      <c r="D171" s="808"/>
      <c r="E171" s="809"/>
      <c r="F171" s="810"/>
      <c r="G171" s="810"/>
      <c r="H171" s="811"/>
      <c r="I171" s="791"/>
      <c r="J171" s="789"/>
      <c r="K171" s="789"/>
      <c r="L171" s="789"/>
      <c r="M171" s="789"/>
      <c r="N171" s="789"/>
      <c r="O171" s="789"/>
    </row>
    <row r="172" spans="1:15">
      <c r="A172" s="799"/>
      <c r="B172" s="808"/>
      <c r="C172" s="809"/>
      <c r="D172" s="808"/>
      <c r="E172" s="809"/>
      <c r="F172" s="810"/>
      <c r="G172" s="810"/>
      <c r="H172" s="811"/>
      <c r="I172" s="791"/>
      <c r="J172" s="789"/>
      <c r="K172" s="789"/>
      <c r="L172" s="789"/>
      <c r="M172" s="789"/>
      <c r="N172" s="789"/>
      <c r="O172" s="789"/>
    </row>
    <row r="173" spans="1:15">
      <c r="A173" s="799"/>
      <c r="B173" s="808"/>
      <c r="C173" s="809"/>
      <c r="D173" s="808"/>
      <c r="E173" s="809"/>
      <c r="F173" s="810"/>
      <c r="G173" s="810"/>
      <c r="H173" s="811"/>
      <c r="I173" s="791"/>
      <c r="J173" s="789"/>
      <c r="K173" s="789"/>
      <c r="L173" s="789"/>
      <c r="M173" s="789"/>
      <c r="N173" s="789"/>
      <c r="O173" s="789"/>
    </row>
    <row r="174" spans="1:15">
      <c r="A174" s="799"/>
      <c r="B174" s="808"/>
      <c r="C174" s="809"/>
      <c r="D174" s="808"/>
      <c r="E174" s="809"/>
      <c r="F174" s="810"/>
      <c r="G174" s="810"/>
      <c r="H174" s="811"/>
      <c r="I174" s="791"/>
      <c r="J174" s="789"/>
      <c r="K174" s="789"/>
      <c r="L174" s="789"/>
      <c r="M174" s="789"/>
      <c r="N174" s="789"/>
      <c r="O174" s="789"/>
    </row>
    <row r="175" spans="1:15">
      <c r="A175" s="799"/>
      <c r="B175" s="808"/>
      <c r="C175" s="809"/>
      <c r="D175" s="808"/>
      <c r="E175" s="809"/>
      <c r="F175" s="810"/>
      <c r="G175" s="810"/>
      <c r="H175" s="811"/>
      <c r="I175" s="791"/>
      <c r="J175" s="789"/>
      <c r="K175" s="789"/>
      <c r="L175" s="789"/>
      <c r="M175" s="789"/>
      <c r="N175" s="789"/>
      <c r="O175" s="789"/>
    </row>
    <row r="176" spans="1:15">
      <c r="A176" s="799"/>
      <c r="B176" s="808"/>
      <c r="C176" s="809"/>
      <c r="D176" s="808"/>
      <c r="E176" s="809"/>
      <c r="F176" s="810"/>
      <c r="G176" s="810"/>
      <c r="H176" s="811"/>
      <c r="I176" s="791"/>
      <c r="J176" s="789"/>
      <c r="K176" s="789"/>
      <c r="L176" s="789"/>
      <c r="M176" s="789"/>
      <c r="N176" s="789"/>
      <c r="O176" s="789"/>
    </row>
    <row r="177" spans="1:15">
      <c r="A177" s="799"/>
      <c r="B177" s="808"/>
      <c r="C177" s="809"/>
      <c r="D177" s="808"/>
      <c r="E177" s="809"/>
      <c r="F177" s="810"/>
      <c r="G177" s="810"/>
      <c r="H177" s="811"/>
      <c r="I177" s="791"/>
      <c r="J177" s="789"/>
      <c r="K177" s="789"/>
      <c r="L177" s="789"/>
      <c r="M177" s="789"/>
      <c r="N177" s="789"/>
      <c r="O177" s="789"/>
    </row>
    <row r="178" spans="1:15">
      <c r="A178" s="799"/>
      <c r="B178" s="808"/>
      <c r="C178" s="809"/>
      <c r="D178" s="808"/>
      <c r="E178" s="809"/>
      <c r="F178" s="810"/>
      <c r="G178" s="810"/>
      <c r="H178" s="811"/>
      <c r="I178" s="791"/>
      <c r="J178" s="789"/>
      <c r="K178" s="789"/>
      <c r="L178" s="789"/>
      <c r="M178" s="789"/>
      <c r="N178" s="789"/>
      <c r="O178" s="789"/>
    </row>
    <row r="179" spans="1:15">
      <c r="A179" s="799"/>
      <c r="B179" s="808"/>
      <c r="C179" s="809"/>
      <c r="D179" s="808"/>
      <c r="E179" s="809"/>
      <c r="F179" s="810"/>
      <c r="G179" s="810"/>
      <c r="H179" s="811"/>
      <c r="I179" s="791"/>
      <c r="J179" s="789"/>
      <c r="K179" s="789"/>
      <c r="L179" s="789"/>
      <c r="M179" s="789"/>
      <c r="N179" s="789"/>
      <c r="O179" s="789"/>
    </row>
    <row r="180" spans="1:15">
      <c r="A180" s="799"/>
      <c r="B180" s="808"/>
      <c r="C180" s="809"/>
      <c r="D180" s="808"/>
      <c r="E180" s="809"/>
      <c r="F180" s="810"/>
      <c r="G180" s="810"/>
      <c r="H180" s="811"/>
      <c r="I180" s="791"/>
      <c r="J180" s="789"/>
      <c r="K180" s="789"/>
      <c r="L180" s="789"/>
      <c r="M180" s="789"/>
      <c r="N180" s="789"/>
      <c r="O180" s="789"/>
    </row>
    <row r="181" spans="1:15">
      <c r="A181" s="799"/>
      <c r="B181" s="808"/>
      <c r="C181" s="809"/>
      <c r="D181" s="808"/>
      <c r="E181" s="809"/>
      <c r="F181" s="810"/>
      <c r="G181" s="810"/>
      <c r="H181" s="811"/>
      <c r="I181" s="791"/>
      <c r="J181" s="789"/>
      <c r="K181" s="789"/>
      <c r="L181" s="789"/>
      <c r="M181" s="789"/>
      <c r="N181" s="789"/>
      <c r="O181" s="789"/>
    </row>
    <row r="182" spans="1:15">
      <c r="A182" s="799"/>
      <c r="B182" s="808"/>
      <c r="C182" s="809"/>
      <c r="D182" s="808"/>
      <c r="E182" s="809"/>
      <c r="F182" s="810"/>
      <c r="G182" s="810"/>
      <c r="H182" s="811"/>
      <c r="I182" s="791"/>
      <c r="J182" s="789"/>
      <c r="K182" s="789"/>
      <c r="L182" s="789"/>
      <c r="M182" s="789"/>
      <c r="N182" s="789"/>
      <c r="O182" s="789"/>
    </row>
    <row r="183" spans="1:15">
      <c r="A183" s="799"/>
      <c r="B183" s="808"/>
      <c r="C183" s="809"/>
      <c r="D183" s="808"/>
      <c r="E183" s="809"/>
      <c r="F183" s="810"/>
      <c r="G183" s="810"/>
      <c r="H183" s="811"/>
      <c r="I183" s="791"/>
      <c r="J183" s="789"/>
      <c r="K183" s="789"/>
      <c r="L183" s="789"/>
      <c r="M183" s="789"/>
      <c r="N183" s="789"/>
      <c r="O183" s="789"/>
    </row>
    <row r="184" spans="1:15">
      <c r="A184" s="799"/>
      <c r="B184" s="808"/>
      <c r="C184" s="809"/>
      <c r="D184" s="808"/>
      <c r="E184" s="809"/>
      <c r="F184" s="810"/>
      <c r="G184" s="810"/>
      <c r="H184" s="811"/>
      <c r="I184" s="791"/>
      <c r="J184" s="789"/>
      <c r="K184" s="789"/>
      <c r="L184" s="789"/>
      <c r="M184" s="789"/>
      <c r="N184" s="789"/>
      <c r="O184" s="789"/>
    </row>
    <row r="185" spans="1:15">
      <c r="A185" s="799"/>
      <c r="B185" s="808"/>
      <c r="C185" s="809"/>
      <c r="D185" s="808"/>
      <c r="E185" s="809"/>
      <c r="F185" s="810"/>
      <c r="G185" s="810"/>
      <c r="H185" s="811"/>
      <c r="I185" s="791"/>
      <c r="J185" s="789"/>
      <c r="K185" s="789"/>
      <c r="L185" s="789"/>
      <c r="M185" s="789"/>
      <c r="N185" s="789"/>
      <c r="O185" s="789"/>
    </row>
    <row r="186" spans="1:15">
      <c r="A186" s="799"/>
      <c r="B186" s="808"/>
      <c r="C186" s="809"/>
      <c r="D186" s="808"/>
      <c r="E186" s="809"/>
      <c r="F186" s="810"/>
      <c r="G186" s="810"/>
      <c r="H186" s="811"/>
      <c r="I186" s="791"/>
      <c r="J186" s="789"/>
      <c r="K186" s="789"/>
      <c r="L186" s="789"/>
      <c r="M186" s="789"/>
      <c r="N186" s="789"/>
      <c r="O186" s="789"/>
    </row>
    <row r="187" spans="1:15">
      <c r="A187" s="799"/>
      <c r="B187" s="808"/>
      <c r="C187" s="809"/>
      <c r="D187" s="808"/>
      <c r="E187" s="809"/>
      <c r="F187" s="810"/>
      <c r="G187" s="810"/>
      <c r="H187" s="811"/>
      <c r="I187" s="791"/>
      <c r="J187" s="789"/>
      <c r="K187" s="789"/>
      <c r="L187" s="789"/>
      <c r="M187" s="789"/>
      <c r="N187" s="789"/>
      <c r="O187" s="789"/>
    </row>
    <row r="188" spans="1:15">
      <c r="A188" s="799"/>
      <c r="B188" s="808"/>
      <c r="C188" s="809"/>
      <c r="D188" s="808"/>
      <c r="E188" s="809"/>
      <c r="F188" s="810"/>
      <c r="G188" s="810"/>
      <c r="H188" s="811"/>
      <c r="I188" s="791"/>
      <c r="J188" s="789"/>
      <c r="K188" s="789"/>
      <c r="L188" s="789"/>
      <c r="M188" s="789"/>
      <c r="N188" s="789"/>
      <c r="O188" s="789"/>
    </row>
    <row r="189" spans="1:15">
      <c r="A189" s="799"/>
      <c r="B189" s="808"/>
      <c r="C189" s="809"/>
      <c r="D189" s="808"/>
      <c r="E189" s="809"/>
      <c r="F189" s="810"/>
      <c r="G189" s="810"/>
      <c r="H189" s="811"/>
      <c r="I189" s="791"/>
      <c r="J189" s="789"/>
      <c r="K189" s="789"/>
      <c r="L189" s="789"/>
      <c r="M189" s="789"/>
      <c r="N189" s="789"/>
      <c r="O189" s="789"/>
    </row>
    <row r="190" spans="1:15">
      <c r="A190" s="799"/>
      <c r="B190" s="808"/>
      <c r="C190" s="809"/>
      <c r="D190" s="808"/>
      <c r="E190" s="809"/>
      <c r="F190" s="810"/>
      <c r="G190" s="810"/>
      <c r="H190" s="811"/>
      <c r="I190" s="791"/>
      <c r="J190" s="789"/>
      <c r="K190" s="789"/>
      <c r="L190" s="789"/>
      <c r="M190" s="789"/>
      <c r="N190" s="789"/>
      <c r="O190" s="789"/>
    </row>
    <row r="191" spans="1:15">
      <c r="A191" s="799"/>
      <c r="B191" s="808"/>
      <c r="C191" s="809"/>
      <c r="D191" s="808"/>
      <c r="E191" s="809"/>
      <c r="F191" s="810"/>
      <c r="G191" s="810"/>
      <c r="H191" s="811"/>
      <c r="I191" s="791"/>
      <c r="J191" s="789"/>
      <c r="K191" s="789"/>
      <c r="L191" s="789"/>
      <c r="M191" s="789"/>
      <c r="N191" s="789"/>
      <c r="O191" s="789"/>
    </row>
    <row r="192" spans="1:15">
      <c r="A192" s="799"/>
      <c r="B192" s="808"/>
      <c r="C192" s="809"/>
      <c r="D192" s="808"/>
      <c r="E192" s="809"/>
      <c r="F192" s="810"/>
      <c r="G192" s="810"/>
      <c r="H192" s="811"/>
      <c r="I192" s="791"/>
      <c r="J192" s="789"/>
      <c r="K192" s="789"/>
      <c r="L192" s="789"/>
      <c r="M192" s="789"/>
      <c r="N192" s="789"/>
      <c r="O192" s="789"/>
    </row>
    <row r="193" spans="1:15">
      <c r="A193" s="799"/>
      <c r="B193" s="808"/>
      <c r="C193" s="809"/>
      <c r="D193" s="808"/>
      <c r="E193" s="809"/>
      <c r="F193" s="810"/>
      <c r="G193" s="810"/>
      <c r="H193" s="811"/>
      <c r="I193" s="791"/>
      <c r="J193" s="789"/>
      <c r="K193" s="789"/>
      <c r="L193" s="789"/>
      <c r="M193" s="789"/>
      <c r="N193" s="789"/>
      <c r="O193" s="789"/>
    </row>
    <row r="194" spans="1:15">
      <c r="A194" s="799"/>
      <c r="B194" s="808"/>
      <c r="C194" s="809"/>
      <c r="D194" s="808"/>
      <c r="E194" s="809"/>
      <c r="F194" s="810"/>
      <c r="G194" s="810"/>
      <c r="H194" s="811"/>
      <c r="I194" s="791"/>
      <c r="J194" s="789"/>
      <c r="K194" s="789"/>
      <c r="L194" s="789"/>
      <c r="M194" s="789"/>
      <c r="N194" s="789"/>
      <c r="O194" s="789"/>
    </row>
    <row r="195" spans="1:15">
      <c r="A195" s="799"/>
      <c r="B195" s="808"/>
      <c r="C195" s="809"/>
      <c r="D195" s="808"/>
      <c r="E195" s="809"/>
      <c r="F195" s="810"/>
      <c r="G195" s="810"/>
      <c r="H195" s="811"/>
      <c r="I195" s="791"/>
      <c r="J195" s="789"/>
      <c r="K195" s="789"/>
      <c r="L195" s="789"/>
      <c r="M195" s="789"/>
      <c r="N195" s="789"/>
      <c r="O195" s="789"/>
    </row>
    <row r="196" spans="1:15">
      <c r="A196" s="799"/>
      <c r="B196" s="808"/>
      <c r="C196" s="809"/>
      <c r="D196" s="808"/>
      <c r="E196" s="809"/>
      <c r="F196" s="810"/>
      <c r="G196" s="810"/>
      <c r="H196" s="811"/>
      <c r="I196" s="791"/>
      <c r="J196" s="789"/>
      <c r="K196" s="789"/>
      <c r="L196" s="789"/>
      <c r="M196" s="789"/>
      <c r="N196" s="789"/>
      <c r="O196" s="789"/>
    </row>
    <row r="197" spans="1:15">
      <c r="A197" s="799"/>
      <c r="B197" s="808"/>
      <c r="C197" s="809"/>
      <c r="D197" s="808"/>
      <c r="E197" s="809"/>
      <c r="F197" s="810"/>
      <c r="G197" s="810"/>
      <c r="H197" s="811"/>
      <c r="I197" s="791"/>
      <c r="J197" s="789"/>
      <c r="K197" s="789"/>
      <c r="L197" s="789"/>
      <c r="M197" s="789"/>
      <c r="N197" s="789"/>
      <c r="O197" s="789"/>
    </row>
    <row r="198" spans="1:15">
      <c r="A198" s="799"/>
      <c r="B198" s="808"/>
      <c r="C198" s="809"/>
      <c r="D198" s="808"/>
      <c r="E198" s="809"/>
      <c r="F198" s="810"/>
      <c r="G198" s="810"/>
      <c r="H198" s="811"/>
      <c r="I198" s="791"/>
      <c r="J198" s="789"/>
      <c r="K198" s="789"/>
      <c r="L198" s="789"/>
      <c r="M198" s="789"/>
      <c r="N198" s="789"/>
      <c r="O198" s="789"/>
    </row>
    <row r="199" spans="1:15">
      <c r="A199" s="799"/>
      <c r="B199" s="808"/>
      <c r="C199" s="809"/>
      <c r="D199" s="808"/>
      <c r="E199" s="809"/>
      <c r="F199" s="810"/>
      <c r="G199" s="810"/>
      <c r="H199" s="811"/>
      <c r="I199" s="791"/>
      <c r="J199" s="789"/>
      <c r="K199" s="789"/>
      <c r="L199" s="789"/>
      <c r="M199" s="789"/>
      <c r="N199" s="789"/>
      <c r="O199" s="789"/>
    </row>
    <row r="200" spans="1:15">
      <c r="A200" s="799"/>
      <c r="B200" s="808"/>
      <c r="C200" s="809"/>
      <c r="D200" s="808"/>
      <c r="E200" s="809"/>
      <c r="F200" s="810"/>
      <c r="G200" s="810"/>
      <c r="H200" s="811"/>
      <c r="I200" s="791"/>
      <c r="J200" s="789"/>
      <c r="K200" s="789"/>
      <c r="L200" s="789"/>
      <c r="M200" s="789"/>
      <c r="N200" s="789"/>
      <c r="O200" s="789"/>
    </row>
    <row r="201" spans="1:15">
      <c r="A201" s="799"/>
      <c r="B201" s="808"/>
      <c r="C201" s="809"/>
      <c r="D201" s="808"/>
      <c r="E201" s="809"/>
      <c r="F201" s="810"/>
      <c r="G201" s="810"/>
      <c r="H201" s="811"/>
      <c r="I201" s="791"/>
      <c r="J201" s="789"/>
      <c r="K201" s="789"/>
      <c r="L201" s="789"/>
      <c r="M201" s="789"/>
      <c r="N201" s="789"/>
      <c r="O201" s="789"/>
    </row>
    <row r="202" spans="1:15">
      <c r="A202" s="799"/>
      <c r="B202" s="808"/>
      <c r="C202" s="809"/>
      <c r="D202" s="808"/>
      <c r="E202" s="809"/>
      <c r="F202" s="810"/>
      <c r="G202" s="810"/>
      <c r="H202" s="811"/>
      <c r="I202" s="791"/>
      <c r="J202" s="789"/>
      <c r="K202" s="789"/>
      <c r="L202" s="789"/>
      <c r="M202" s="789"/>
      <c r="N202" s="789"/>
      <c r="O202" s="789"/>
    </row>
    <row r="203" spans="1:15">
      <c r="A203" s="799"/>
      <c r="B203" s="808"/>
      <c r="C203" s="809"/>
      <c r="D203" s="808"/>
      <c r="E203" s="809"/>
      <c r="F203" s="810"/>
      <c r="G203" s="810"/>
      <c r="H203" s="811"/>
      <c r="I203" s="791"/>
      <c r="J203" s="789"/>
      <c r="K203" s="789"/>
      <c r="L203" s="789"/>
      <c r="M203" s="789"/>
      <c r="N203" s="789"/>
      <c r="O203" s="789"/>
    </row>
    <row r="204" spans="1:15">
      <c r="A204" s="799"/>
      <c r="B204" s="808"/>
      <c r="C204" s="809"/>
      <c r="D204" s="808"/>
      <c r="E204" s="809"/>
      <c r="F204" s="810"/>
      <c r="G204" s="810"/>
      <c r="H204" s="811"/>
      <c r="I204" s="791"/>
      <c r="J204" s="789"/>
      <c r="K204" s="789"/>
      <c r="L204" s="789"/>
      <c r="M204" s="789"/>
      <c r="N204" s="789"/>
      <c r="O204" s="789"/>
    </row>
    <row r="205" spans="1:15">
      <c r="A205" s="799"/>
      <c r="B205" s="808"/>
      <c r="C205" s="809"/>
      <c r="D205" s="808"/>
      <c r="E205" s="809"/>
      <c r="F205" s="810"/>
      <c r="G205" s="810"/>
      <c r="H205" s="811"/>
      <c r="I205" s="791"/>
      <c r="J205" s="789"/>
      <c r="K205" s="789"/>
      <c r="L205" s="789"/>
      <c r="M205" s="789"/>
      <c r="N205" s="789"/>
      <c r="O205" s="789"/>
    </row>
    <row r="206" spans="1:15">
      <c r="A206" s="799"/>
      <c r="B206" s="808"/>
      <c r="C206" s="809"/>
      <c r="D206" s="808"/>
      <c r="E206" s="809"/>
      <c r="F206" s="810"/>
      <c r="G206" s="810"/>
      <c r="H206" s="811"/>
      <c r="I206" s="791"/>
      <c r="J206" s="789"/>
      <c r="K206" s="789"/>
      <c r="L206" s="789"/>
      <c r="M206" s="789"/>
      <c r="N206" s="789"/>
      <c r="O206" s="789"/>
    </row>
    <row r="207" spans="1:15">
      <c r="A207" s="799"/>
      <c r="B207" s="808"/>
      <c r="C207" s="809"/>
      <c r="D207" s="808"/>
      <c r="E207" s="809"/>
      <c r="F207" s="810"/>
      <c r="G207" s="810"/>
      <c r="H207" s="811"/>
      <c r="I207" s="791"/>
      <c r="J207" s="789"/>
      <c r="K207" s="789"/>
      <c r="L207" s="789"/>
      <c r="M207" s="789"/>
      <c r="N207" s="789"/>
      <c r="O207" s="789"/>
    </row>
    <row r="208" spans="1:15">
      <c r="A208" s="799"/>
      <c r="B208" s="808"/>
      <c r="C208" s="809"/>
      <c r="D208" s="808"/>
      <c r="E208" s="809"/>
      <c r="F208" s="810"/>
      <c r="G208" s="810"/>
      <c r="H208" s="811"/>
      <c r="I208" s="791"/>
      <c r="J208" s="789"/>
      <c r="K208" s="789"/>
      <c r="L208" s="789"/>
      <c r="M208" s="789"/>
      <c r="N208" s="789"/>
      <c r="O208" s="789"/>
    </row>
    <row r="209" spans="1:15">
      <c r="A209" s="799"/>
      <c r="B209" s="808"/>
      <c r="C209" s="809"/>
      <c r="D209" s="808"/>
      <c r="E209" s="809"/>
      <c r="F209" s="810"/>
      <c r="G209" s="810"/>
      <c r="H209" s="811"/>
      <c r="I209" s="791"/>
      <c r="J209" s="789"/>
      <c r="K209" s="789"/>
      <c r="L209" s="789"/>
      <c r="M209" s="789"/>
      <c r="N209" s="789"/>
      <c r="O209" s="789"/>
    </row>
    <row r="210" spans="1:15">
      <c r="A210" s="799"/>
      <c r="B210" s="808"/>
      <c r="C210" s="809"/>
      <c r="D210" s="808"/>
      <c r="E210" s="809"/>
      <c r="F210" s="810"/>
      <c r="G210" s="810"/>
      <c r="H210" s="811"/>
      <c r="I210" s="791"/>
      <c r="J210" s="789"/>
      <c r="K210" s="789"/>
      <c r="L210" s="789"/>
      <c r="M210" s="789"/>
      <c r="N210" s="789"/>
      <c r="O210" s="789"/>
    </row>
    <row r="211" spans="1:15">
      <c r="A211" s="799"/>
      <c r="B211" s="808"/>
      <c r="C211" s="809"/>
      <c r="D211" s="808"/>
      <c r="E211" s="809"/>
      <c r="F211" s="810"/>
      <c r="G211" s="810"/>
      <c r="H211" s="811"/>
      <c r="I211" s="791"/>
      <c r="J211" s="789"/>
      <c r="K211" s="789"/>
      <c r="L211" s="789"/>
      <c r="M211" s="789"/>
      <c r="N211" s="789"/>
      <c r="O211" s="789"/>
    </row>
    <row r="212" spans="1:15">
      <c r="A212" s="799"/>
      <c r="B212" s="808"/>
      <c r="C212" s="809"/>
      <c r="D212" s="808"/>
      <c r="E212" s="809"/>
      <c r="F212" s="810"/>
      <c r="G212" s="810"/>
      <c r="H212" s="811"/>
      <c r="I212" s="791"/>
      <c r="J212" s="789"/>
      <c r="K212" s="789"/>
      <c r="L212" s="789"/>
      <c r="M212" s="789"/>
      <c r="N212" s="789"/>
      <c r="O212" s="789"/>
    </row>
    <row r="213" spans="1:15">
      <c r="A213" s="799"/>
      <c r="B213" s="808"/>
      <c r="C213" s="809"/>
      <c r="D213" s="808"/>
      <c r="E213" s="809"/>
      <c r="F213" s="810"/>
      <c r="G213" s="810"/>
      <c r="H213" s="811"/>
      <c r="I213" s="791"/>
      <c r="J213" s="789"/>
      <c r="K213" s="789"/>
      <c r="L213" s="789"/>
      <c r="M213" s="789"/>
      <c r="N213" s="789"/>
      <c r="O213" s="789"/>
    </row>
    <row r="214" spans="1:15">
      <c r="A214" s="799"/>
      <c r="B214" s="808"/>
      <c r="C214" s="809"/>
      <c r="D214" s="808"/>
      <c r="E214" s="809"/>
      <c r="F214" s="810"/>
      <c r="G214" s="810"/>
      <c r="H214" s="811"/>
      <c r="I214" s="791"/>
      <c r="J214" s="789"/>
      <c r="K214" s="789"/>
      <c r="L214" s="789"/>
      <c r="M214" s="789"/>
      <c r="N214" s="789"/>
      <c r="O214" s="789"/>
    </row>
    <row r="215" spans="1:15">
      <c r="A215" s="799"/>
      <c r="B215" s="808"/>
      <c r="C215" s="809"/>
      <c r="D215" s="808"/>
      <c r="E215" s="809"/>
      <c r="F215" s="810"/>
      <c r="G215" s="810"/>
      <c r="H215" s="811"/>
      <c r="I215" s="791"/>
      <c r="J215" s="789"/>
      <c r="K215" s="789"/>
      <c r="L215" s="789"/>
      <c r="M215" s="789"/>
      <c r="N215" s="789"/>
      <c r="O215" s="789"/>
    </row>
    <row r="216" spans="1:15">
      <c r="A216" s="799"/>
      <c r="B216" s="808"/>
      <c r="C216" s="809"/>
      <c r="D216" s="808"/>
      <c r="E216" s="809"/>
      <c r="F216" s="810"/>
      <c r="G216" s="810"/>
      <c r="H216" s="811"/>
      <c r="I216" s="791"/>
      <c r="J216" s="789"/>
      <c r="K216" s="789"/>
      <c r="L216" s="789"/>
      <c r="M216" s="789"/>
      <c r="N216" s="789"/>
      <c r="O216" s="789"/>
    </row>
    <row r="217" spans="1:15">
      <c r="A217" s="799"/>
      <c r="B217" s="808"/>
      <c r="C217" s="809"/>
      <c r="D217" s="808"/>
      <c r="E217" s="809"/>
      <c r="F217" s="810"/>
      <c r="G217" s="810"/>
      <c r="H217" s="811"/>
      <c r="I217" s="791"/>
      <c r="J217" s="789"/>
      <c r="K217" s="789"/>
      <c r="L217" s="789"/>
      <c r="M217" s="789"/>
      <c r="N217" s="789"/>
      <c r="O217" s="789"/>
    </row>
    <row r="218" spans="1:15">
      <c r="A218" s="799"/>
      <c r="B218" s="808"/>
      <c r="C218" s="809"/>
      <c r="D218" s="808"/>
      <c r="E218" s="809"/>
      <c r="F218" s="810"/>
      <c r="G218" s="810"/>
      <c r="H218" s="811"/>
      <c r="I218" s="791"/>
      <c r="J218" s="789"/>
      <c r="K218" s="789"/>
      <c r="L218" s="789"/>
      <c r="M218" s="789"/>
      <c r="N218" s="789"/>
      <c r="O218" s="789"/>
    </row>
    <row r="219" spans="1:15">
      <c r="A219" s="799"/>
      <c r="B219" s="808"/>
      <c r="C219" s="809"/>
      <c r="D219" s="808"/>
      <c r="E219" s="809"/>
      <c r="F219" s="810"/>
      <c r="G219" s="810"/>
      <c r="H219" s="811"/>
      <c r="I219" s="791"/>
      <c r="J219" s="789"/>
      <c r="K219" s="789"/>
      <c r="L219" s="789"/>
      <c r="M219" s="789"/>
      <c r="N219" s="789"/>
      <c r="O219" s="789"/>
    </row>
    <row r="220" spans="1:15">
      <c r="A220" s="799"/>
      <c r="B220" s="808"/>
      <c r="C220" s="809"/>
      <c r="D220" s="808"/>
      <c r="E220" s="809"/>
      <c r="F220" s="810"/>
      <c r="G220" s="810"/>
      <c r="H220" s="811"/>
      <c r="I220" s="791"/>
      <c r="J220" s="789"/>
      <c r="K220" s="789"/>
      <c r="L220" s="789"/>
      <c r="M220" s="789"/>
      <c r="N220" s="789"/>
      <c r="O220" s="789"/>
    </row>
    <row r="221" spans="1:15">
      <c r="A221" s="799"/>
      <c r="B221" s="808"/>
      <c r="C221" s="809"/>
      <c r="D221" s="808"/>
      <c r="E221" s="809"/>
      <c r="F221" s="810"/>
      <c r="G221" s="810"/>
      <c r="H221" s="811"/>
      <c r="I221" s="791"/>
      <c r="J221" s="789"/>
      <c r="K221" s="789"/>
      <c r="L221" s="789"/>
      <c r="M221" s="789"/>
      <c r="N221" s="789"/>
      <c r="O221" s="789"/>
    </row>
    <row r="222" spans="1:15">
      <c r="A222" s="799"/>
      <c r="B222" s="808"/>
      <c r="C222" s="809"/>
      <c r="D222" s="808"/>
      <c r="E222" s="809"/>
      <c r="F222" s="808"/>
      <c r="G222" s="808"/>
      <c r="H222" s="811"/>
      <c r="I222" s="791"/>
      <c r="J222" s="789"/>
      <c r="K222" s="789"/>
      <c r="L222" s="789"/>
      <c r="M222" s="789"/>
      <c r="N222" s="789"/>
      <c r="O222" s="789"/>
    </row>
    <row r="223" spans="1:15">
      <c r="A223" s="799"/>
      <c r="B223" s="808"/>
      <c r="C223" s="809"/>
      <c r="D223" s="808"/>
      <c r="E223" s="809"/>
      <c r="F223" s="808"/>
      <c r="G223" s="808"/>
      <c r="H223" s="811"/>
      <c r="I223" s="791"/>
      <c r="J223" s="789"/>
      <c r="K223" s="789"/>
      <c r="L223" s="789"/>
      <c r="M223" s="789"/>
      <c r="N223" s="789"/>
      <c r="O223" s="789"/>
    </row>
    <row r="224" spans="1:15">
      <c r="A224" s="799"/>
      <c r="B224" s="808"/>
      <c r="C224" s="809"/>
      <c r="D224" s="808"/>
      <c r="E224" s="809"/>
      <c r="F224" s="808"/>
      <c r="G224" s="808"/>
      <c r="H224" s="811"/>
      <c r="I224" s="791"/>
      <c r="J224" s="789"/>
      <c r="K224" s="789"/>
      <c r="L224" s="789"/>
      <c r="M224" s="789"/>
      <c r="N224" s="789"/>
      <c r="O224" s="789"/>
    </row>
    <row r="225" spans="1:15">
      <c r="A225" s="799"/>
      <c r="B225" s="808"/>
      <c r="C225" s="809"/>
      <c r="D225" s="808"/>
      <c r="E225" s="809"/>
      <c r="F225" s="808"/>
      <c r="G225" s="808"/>
      <c r="H225" s="811"/>
      <c r="I225" s="791"/>
      <c r="J225" s="789"/>
      <c r="K225" s="789"/>
      <c r="L225" s="789"/>
      <c r="M225" s="789"/>
      <c r="N225" s="789"/>
      <c r="O225" s="789"/>
    </row>
    <row r="226" spans="1:15">
      <c r="A226" s="799"/>
      <c r="B226" s="808"/>
      <c r="C226" s="809"/>
      <c r="D226" s="808"/>
      <c r="E226" s="809"/>
      <c r="F226" s="808"/>
      <c r="G226" s="808"/>
      <c r="H226" s="811"/>
      <c r="I226" s="791"/>
      <c r="J226" s="789"/>
      <c r="K226" s="789"/>
      <c r="L226" s="789"/>
      <c r="M226" s="789"/>
      <c r="N226" s="789"/>
      <c r="O226" s="789"/>
    </row>
    <row r="227" spans="1:15">
      <c r="A227" s="799"/>
      <c r="B227" s="808"/>
      <c r="C227" s="809"/>
      <c r="D227" s="808"/>
      <c r="E227" s="809"/>
      <c r="F227" s="808"/>
      <c r="G227" s="808"/>
      <c r="H227" s="811"/>
      <c r="I227" s="791"/>
      <c r="J227" s="789"/>
      <c r="K227" s="789"/>
      <c r="L227" s="789"/>
      <c r="M227" s="789"/>
      <c r="N227" s="789"/>
      <c r="O227" s="789"/>
    </row>
    <row r="228" spans="1:15">
      <c r="A228" s="799"/>
      <c r="B228" s="808"/>
      <c r="C228" s="809"/>
      <c r="D228" s="808"/>
      <c r="E228" s="809"/>
      <c r="F228" s="808"/>
      <c r="G228" s="808"/>
      <c r="H228" s="808"/>
      <c r="I228" s="791"/>
      <c r="J228" s="789"/>
      <c r="K228" s="789"/>
      <c r="L228" s="789"/>
      <c r="M228" s="789"/>
      <c r="N228" s="789"/>
      <c r="O228" s="789"/>
    </row>
    <row r="229" spans="1:15">
      <c r="A229" s="799"/>
      <c r="B229" s="808"/>
      <c r="C229" s="809"/>
      <c r="D229" s="808"/>
      <c r="E229" s="809"/>
      <c r="F229" s="808"/>
      <c r="G229" s="808"/>
      <c r="H229" s="808"/>
      <c r="I229" s="791"/>
      <c r="J229" s="789"/>
      <c r="K229" s="789"/>
      <c r="L229" s="789"/>
      <c r="M229" s="789"/>
      <c r="N229" s="789"/>
      <c r="O229" s="789"/>
    </row>
    <row r="230" spans="1:15">
      <c r="A230" s="799"/>
      <c r="B230" s="808"/>
      <c r="C230" s="809"/>
      <c r="D230" s="808"/>
      <c r="E230" s="809"/>
      <c r="F230" s="808"/>
      <c r="G230" s="808"/>
      <c r="H230" s="808"/>
      <c r="I230" s="782"/>
    </row>
    <row r="231" spans="1:15">
      <c r="A231" s="799"/>
      <c r="B231" s="808"/>
      <c r="C231" s="809"/>
      <c r="D231" s="808"/>
      <c r="E231" s="809"/>
      <c r="F231" s="808"/>
      <c r="G231" s="808"/>
      <c r="H231" s="808"/>
      <c r="I231" s="782"/>
    </row>
    <row r="232" spans="1:15">
      <c r="A232" s="799"/>
      <c r="B232" s="808"/>
      <c r="C232" s="809"/>
      <c r="D232" s="808"/>
      <c r="E232" s="809"/>
      <c r="F232" s="808"/>
      <c r="G232" s="808"/>
      <c r="H232" s="808"/>
      <c r="I232" s="782"/>
    </row>
    <row r="233" spans="1:15">
      <c r="A233" s="799"/>
      <c r="B233" s="808"/>
      <c r="C233" s="809"/>
      <c r="D233" s="808"/>
      <c r="E233" s="809"/>
      <c r="F233" s="808"/>
      <c r="G233" s="808"/>
      <c r="H233" s="808"/>
      <c r="I233" s="782"/>
    </row>
    <row r="234" spans="1:15">
      <c r="A234" s="799"/>
      <c r="B234" s="808"/>
      <c r="C234" s="809"/>
      <c r="D234" s="808"/>
      <c r="E234" s="809"/>
      <c r="F234" s="808"/>
      <c r="G234" s="808"/>
      <c r="H234" s="808"/>
      <c r="I234" s="782"/>
    </row>
    <row r="235" spans="1:15">
      <c r="A235" s="799"/>
      <c r="B235" s="808"/>
      <c r="C235" s="809"/>
      <c r="D235" s="808"/>
      <c r="E235" s="809"/>
      <c r="F235" s="808"/>
      <c r="G235" s="808"/>
      <c r="H235" s="808"/>
      <c r="I235" s="782"/>
    </row>
    <row r="236" spans="1:15">
      <c r="A236" s="808"/>
      <c r="B236" s="808"/>
      <c r="C236" s="809"/>
      <c r="D236" s="808"/>
      <c r="E236" s="809"/>
      <c r="F236" s="808"/>
      <c r="G236" s="808"/>
      <c r="H236" s="808"/>
      <c r="I236" s="782"/>
    </row>
    <row r="237" spans="1:15">
      <c r="A237" s="808"/>
      <c r="B237" s="808"/>
      <c r="C237" s="809"/>
      <c r="D237" s="808"/>
      <c r="E237" s="809"/>
      <c r="F237" s="808"/>
      <c r="G237" s="808"/>
      <c r="H237" s="808"/>
      <c r="I237" s="782"/>
    </row>
    <row r="238" spans="1:15">
      <c r="A238" s="808"/>
      <c r="B238" s="808"/>
      <c r="C238" s="809"/>
      <c r="D238" s="808"/>
      <c r="E238" s="809"/>
      <c r="F238" s="808"/>
      <c r="G238" s="808"/>
      <c r="H238" s="808"/>
      <c r="I238" s="782"/>
    </row>
    <row r="239" spans="1:15">
      <c r="A239" s="808"/>
      <c r="B239" s="808"/>
      <c r="C239" s="809"/>
      <c r="D239" s="808"/>
      <c r="E239" s="809"/>
      <c r="F239" s="808"/>
      <c r="G239" s="808"/>
      <c r="H239" s="808"/>
      <c r="I239" s="782"/>
    </row>
    <row r="240" spans="1:15">
      <c r="A240" s="808"/>
      <c r="B240" s="808"/>
      <c r="C240" s="809"/>
      <c r="D240" s="808"/>
      <c r="E240" s="809"/>
      <c r="F240" s="808"/>
      <c r="G240" s="808"/>
      <c r="H240" s="808"/>
      <c r="I240" s="782"/>
    </row>
    <row r="241" spans="1:9">
      <c r="A241" s="808"/>
      <c r="B241" s="808"/>
      <c r="C241" s="809"/>
      <c r="D241" s="808"/>
      <c r="E241" s="809"/>
      <c r="F241" s="808"/>
      <c r="G241" s="808"/>
      <c r="H241" s="808"/>
      <c r="I241" s="782"/>
    </row>
    <row r="242" spans="1:9">
      <c r="A242" s="808"/>
      <c r="B242" s="808"/>
      <c r="C242" s="809"/>
      <c r="D242" s="808"/>
      <c r="E242" s="809"/>
      <c r="F242" s="808"/>
      <c r="G242" s="808"/>
      <c r="H242" s="808"/>
      <c r="I242" s="782"/>
    </row>
    <row r="243" spans="1:9">
      <c r="A243" s="808"/>
      <c r="B243" s="808"/>
      <c r="C243" s="809"/>
      <c r="D243" s="808"/>
      <c r="E243" s="809"/>
      <c r="F243" s="808"/>
      <c r="G243" s="808"/>
      <c r="H243" s="808"/>
      <c r="I243" s="782"/>
    </row>
    <row r="244" spans="1:9">
      <c r="A244" s="808"/>
      <c r="B244" s="808"/>
      <c r="C244" s="809"/>
      <c r="D244" s="808"/>
      <c r="E244" s="809"/>
      <c r="F244" s="808"/>
      <c r="G244" s="808"/>
      <c r="H244" s="808"/>
      <c r="I244" s="782"/>
    </row>
    <row r="245" spans="1:9">
      <c r="A245" s="808"/>
      <c r="B245" s="808"/>
      <c r="C245" s="809"/>
      <c r="D245" s="808"/>
      <c r="E245" s="809"/>
      <c r="F245" s="808"/>
      <c r="G245" s="808"/>
      <c r="H245" s="808"/>
      <c r="I245" s="782"/>
    </row>
    <row r="246" spans="1:9">
      <c r="A246" s="808"/>
      <c r="B246" s="808"/>
      <c r="C246" s="809"/>
      <c r="D246" s="808"/>
      <c r="E246" s="809"/>
      <c r="F246" s="808"/>
      <c r="G246" s="808"/>
      <c r="H246" s="808"/>
      <c r="I246" s="782"/>
    </row>
    <row r="247" spans="1:9">
      <c r="A247" s="808"/>
      <c r="B247" s="808"/>
      <c r="C247" s="809"/>
      <c r="D247" s="808"/>
      <c r="E247" s="809"/>
      <c r="F247" s="808"/>
      <c r="G247" s="808"/>
      <c r="H247" s="808"/>
      <c r="I247" s="782"/>
    </row>
    <row r="248" spans="1:9">
      <c r="A248" s="808"/>
      <c r="B248" s="808"/>
      <c r="C248" s="809"/>
      <c r="D248" s="808"/>
      <c r="E248" s="809"/>
      <c r="F248" s="808"/>
      <c r="G248" s="808"/>
      <c r="H248" s="808"/>
      <c r="I248" s="782"/>
    </row>
    <row r="249" spans="1:9">
      <c r="A249" s="808"/>
      <c r="B249" s="808"/>
      <c r="C249" s="809"/>
      <c r="D249" s="808"/>
      <c r="E249" s="809"/>
      <c r="F249" s="808"/>
      <c r="G249" s="808"/>
      <c r="H249" s="808"/>
      <c r="I249" s="782"/>
    </row>
    <row r="250" spans="1:9">
      <c r="A250" s="808"/>
      <c r="B250" s="808"/>
      <c r="C250" s="809"/>
      <c r="D250" s="808"/>
      <c r="E250" s="809"/>
      <c r="F250" s="808"/>
      <c r="G250" s="808"/>
      <c r="H250" s="808"/>
      <c r="I250" s="782"/>
    </row>
    <row r="251" spans="1:9">
      <c r="A251" s="808"/>
      <c r="B251" s="808"/>
      <c r="C251" s="809"/>
      <c r="D251" s="808"/>
      <c r="E251" s="809"/>
      <c r="F251" s="808"/>
      <c r="G251" s="808"/>
      <c r="H251" s="808"/>
      <c r="I251" s="782"/>
    </row>
    <row r="252" spans="1:9">
      <c r="A252" s="808"/>
      <c r="B252" s="808"/>
      <c r="C252" s="809"/>
      <c r="D252" s="808"/>
      <c r="E252" s="809"/>
      <c r="F252" s="808"/>
      <c r="G252" s="808"/>
      <c r="H252" s="808"/>
      <c r="I252" s="782"/>
    </row>
    <row r="253" spans="1:9">
      <c r="A253" s="808"/>
      <c r="B253" s="808"/>
      <c r="C253" s="809"/>
      <c r="D253" s="808"/>
      <c r="E253" s="809"/>
      <c r="F253" s="808"/>
      <c r="G253" s="808"/>
      <c r="H253" s="808"/>
      <c r="I253" s="782"/>
    </row>
    <row r="254" spans="1:9">
      <c r="A254" s="808"/>
      <c r="B254" s="808"/>
      <c r="C254" s="809"/>
      <c r="D254" s="808"/>
      <c r="E254" s="809"/>
      <c r="F254" s="808"/>
      <c r="G254" s="808"/>
      <c r="H254" s="808"/>
      <c r="I254" s="782"/>
    </row>
    <row r="255" spans="1:9">
      <c r="A255" s="808"/>
      <c r="B255" s="808"/>
      <c r="C255" s="809"/>
      <c r="D255" s="808"/>
      <c r="E255" s="809"/>
      <c r="F255" s="808"/>
      <c r="G255" s="808"/>
      <c r="H255" s="808"/>
      <c r="I255" s="782"/>
    </row>
    <row r="256" spans="1:9">
      <c r="A256" s="808"/>
      <c r="B256" s="808"/>
      <c r="C256" s="809"/>
      <c r="D256" s="808"/>
      <c r="E256" s="809"/>
      <c r="F256" s="808"/>
      <c r="G256" s="808"/>
      <c r="H256" s="808"/>
      <c r="I256" s="782"/>
    </row>
    <row r="257" spans="1:9">
      <c r="A257" s="808"/>
      <c r="B257" s="808"/>
      <c r="C257" s="809"/>
      <c r="D257" s="808"/>
      <c r="E257" s="809"/>
      <c r="F257" s="808"/>
      <c r="G257" s="808"/>
      <c r="H257" s="808"/>
      <c r="I257" s="782"/>
    </row>
    <row r="258" spans="1:9">
      <c r="A258" s="808"/>
      <c r="B258" s="808"/>
      <c r="C258" s="809"/>
      <c r="D258" s="808"/>
      <c r="E258" s="809"/>
      <c r="F258" s="808"/>
      <c r="G258" s="808"/>
      <c r="H258" s="808"/>
      <c r="I258" s="782"/>
    </row>
    <row r="259" spans="1:9">
      <c r="A259" s="808"/>
      <c r="B259" s="808"/>
      <c r="C259" s="809"/>
      <c r="D259" s="808"/>
      <c r="E259" s="809"/>
      <c r="F259" s="808"/>
      <c r="G259" s="808"/>
      <c r="H259" s="808"/>
      <c r="I259" s="782"/>
    </row>
    <row r="260" spans="1:9">
      <c r="A260" s="808"/>
      <c r="B260" s="808"/>
      <c r="C260" s="809"/>
      <c r="D260" s="808"/>
      <c r="E260" s="809"/>
      <c r="F260" s="808"/>
      <c r="G260" s="808"/>
      <c r="H260" s="808"/>
      <c r="I260" s="782"/>
    </row>
    <row r="261" spans="1:9">
      <c r="A261" s="808"/>
      <c r="B261" s="808"/>
      <c r="C261" s="809"/>
      <c r="D261" s="808"/>
      <c r="E261" s="809"/>
      <c r="F261" s="808"/>
      <c r="G261" s="808"/>
      <c r="H261" s="808"/>
      <c r="I261" s="782"/>
    </row>
    <row r="262" spans="1:9">
      <c r="A262" s="808"/>
      <c r="B262" s="808"/>
      <c r="C262" s="809"/>
      <c r="D262" s="808"/>
      <c r="E262" s="809"/>
      <c r="F262" s="808"/>
      <c r="G262" s="808"/>
      <c r="H262" s="808"/>
      <c r="I262" s="782"/>
    </row>
    <row r="263" spans="1:9">
      <c r="A263" s="808"/>
      <c r="B263" s="808"/>
      <c r="C263" s="809"/>
      <c r="D263" s="808"/>
      <c r="E263" s="809"/>
      <c r="F263" s="808"/>
      <c r="G263" s="808"/>
      <c r="H263" s="808"/>
      <c r="I263" s="782"/>
    </row>
    <row r="264" spans="1:9">
      <c r="A264" s="808"/>
      <c r="B264" s="808"/>
      <c r="C264" s="809"/>
      <c r="D264" s="808"/>
      <c r="E264" s="809"/>
      <c r="F264" s="808"/>
      <c r="G264" s="808"/>
      <c r="H264" s="808"/>
      <c r="I264" s="782"/>
    </row>
    <row r="265" spans="1:9">
      <c r="A265" s="808"/>
      <c r="B265" s="808"/>
      <c r="C265" s="809"/>
      <c r="D265" s="808"/>
      <c r="E265" s="809"/>
      <c r="F265" s="808"/>
      <c r="G265" s="808"/>
      <c r="H265" s="808"/>
      <c r="I265" s="782"/>
    </row>
    <row r="266" spans="1:9">
      <c r="A266" s="808"/>
      <c r="B266" s="808"/>
      <c r="C266" s="809"/>
      <c r="D266" s="808"/>
      <c r="E266" s="809"/>
      <c r="F266" s="808"/>
      <c r="G266" s="808"/>
      <c r="H266" s="808"/>
      <c r="I266" s="782"/>
    </row>
    <row r="267" spans="1:9">
      <c r="A267" s="808"/>
      <c r="B267" s="808"/>
      <c r="C267" s="809"/>
      <c r="D267" s="808"/>
      <c r="E267" s="809"/>
      <c r="F267" s="808"/>
      <c r="G267" s="808"/>
      <c r="H267" s="808"/>
      <c r="I267" s="782"/>
    </row>
    <row r="268" spans="1:9">
      <c r="A268" s="808"/>
      <c r="B268" s="808"/>
      <c r="C268" s="809"/>
      <c r="D268" s="808"/>
      <c r="E268" s="809"/>
      <c r="F268" s="808"/>
      <c r="G268" s="808"/>
      <c r="H268" s="808"/>
      <c r="I268" s="782"/>
    </row>
    <row r="269" spans="1:9">
      <c r="A269" s="808"/>
      <c r="B269" s="808"/>
      <c r="C269" s="809"/>
      <c r="D269" s="808"/>
      <c r="E269" s="809"/>
      <c r="F269" s="808"/>
      <c r="G269" s="808"/>
      <c r="H269" s="808"/>
      <c r="I269" s="782"/>
    </row>
    <row r="270" spans="1:9">
      <c r="A270" s="808"/>
      <c r="B270" s="808"/>
      <c r="C270" s="809"/>
      <c r="D270" s="808"/>
      <c r="E270" s="809"/>
      <c r="F270" s="808"/>
      <c r="G270" s="808"/>
      <c r="H270" s="808"/>
      <c r="I270" s="782"/>
    </row>
    <row r="271" spans="1:9">
      <c r="A271" s="808"/>
      <c r="B271" s="808"/>
      <c r="C271" s="809"/>
      <c r="D271" s="808"/>
      <c r="E271" s="809"/>
      <c r="F271" s="808"/>
      <c r="G271" s="808"/>
      <c r="H271" s="808"/>
      <c r="I271" s="782"/>
    </row>
    <row r="272" spans="1:9">
      <c r="A272" s="808"/>
      <c r="B272" s="808"/>
      <c r="C272" s="809"/>
      <c r="D272" s="808"/>
      <c r="E272" s="809"/>
      <c r="F272" s="808"/>
      <c r="G272" s="808"/>
      <c r="H272" s="808"/>
      <c r="I272" s="782"/>
    </row>
    <row r="273" spans="1:9">
      <c r="A273" s="808"/>
      <c r="B273" s="808"/>
      <c r="C273" s="809"/>
      <c r="D273" s="808"/>
      <c r="E273" s="809"/>
      <c r="F273" s="808"/>
      <c r="G273" s="808"/>
      <c r="H273" s="808"/>
      <c r="I273" s="782"/>
    </row>
    <row r="274" spans="1:9">
      <c r="A274" s="808"/>
      <c r="B274" s="808"/>
      <c r="C274" s="809"/>
      <c r="D274" s="808"/>
      <c r="E274" s="809"/>
      <c r="F274" s="808"/>
      <c r="G274" s="808"/>
      <c r="H274" s="808"/>
      <c r="I274" s="782"/>
    </row>
    <row r="275" spans="1:9">
      <c r="A275" s="808"/>
      <c r="B275" s="808"/>
      <c r="C275" s="809"/>
      <c r="D275" s="808"/>
      <c r="E275" s="809"/>
      <c r="F275" s="808"/>
      <c r="G275" s="808"/>
      <c r="H275" s="808"/>
      <c r="I275" s="782"/>
    </row>
    <row r="276" spans="1:9">
      <c r="A276" s="808"/>
      <c r="B276" s="808"/>
      <c r="C276" s="809"/>
      <c r="D276" s="808"/>
      <c r="E276" s="809"/>
      <c r="F276" s="808"/>
      <c r="G276" s="808"/>
      <c r="H276" s="808"/>
      <c r="I276" s="782"/>
    </row>
    <row r="277" spans="1:9">
      <c r="A277" s="808"/>
      <c r="B277" s="808"/>
      <c r="C277" s="809"/>
      <c r="D277" s="808"/>
      <c r="E277" s="809"/>
      <c r="F277" s="808"/>
      <c r="G277" s="808"/>
      <c r="H277" s="808"/>
      <c r="I277" s="782"/>
    </row>
    <row r="278" spans="1:9">
      <c r="A278" s="808"/>
      <c r="B278" s="808"/>
      <c r="C278" s="809"/>
      <c r="D278" s="808"/>
      <c r="E278" s="809"/>
      <c r="F278" s="808"/>
      <c r="G278" s="808"/>
      <c r="H278" s="808"/>
      <c r="I278" s="782"/>
    </row>
    <row r="279" spans="1:9">
      <c r="A279" s="808"/>
      <c r="B279" s="808"/>
      <c r="C279" s="809"/>
      <c r="D279" s="808"/>
      <c r="E279" s="809"/>
      <c r="F279" s="808"/>
      <c r="G279" s="808"/>
      <c r="H279" s="808"/>
      <c r="I279" s="782"/>
    </row>
    <row r="280" spans="1:9">
      <c r="A280" s="808"/>
      <c r="B280" s="808"/>
      <c r="C280" s="809"/>
      <c r="D280" s="808"/>
      <c r="E280" s="809"/>
      <c r="F280" s="808"/>
      <c r="G280" s="808"/>
      <c r="H280" s="808"/>
      <c r="I280" s="782"/>
    </row>
    <row r="281" spans="1:9">
      <c r="A281" s="808"/>
      <c r="B281" s="808"/>
      <c r="C281" s="809"/>
      <c r="D281" s="808"/>
      <c r="E281" s="809"/>
      <c r="F281" s="808"/>
      <c r="G281" s="808"/>
      <c r="H281" s="808"/>
      <c r="I281" s="782"/>
    </row>
    <row r="282" spans="1:9">
      <c r="A282" s="808"/>
      <c r="B282" s="808"/>
      <c r="C282" s="809"/>
      <c r="D282" s="808"/>
      <c r="E282" s="809"/>
      <c r="F282" s="808"/>
      <c r="G282" s="808"/>
      <c r="H282" s="808"/>
      <c r="I282" s="782"/>
    </row>
    <row r="283" spans="1:9">
      <c r="A283" s="808"/>
      <c r="B283" s="808"/>
      <c r="C283" s="809"/>
      <c r="D283" s="808"/>
      <c r="E283" s="809"/>
      <c r="F283" s="808"/>
      <c r="G283" s="808"/>
      <c r="H283" s="808"/>
      <c r="I283" s="782"/>
    </row>
    <row r="284" spans="1:9">
      <c r="A284" s="808"/>
      <c r="B284" s="808"/>
      <c r="C284" s="809"/>
      <c r="D284" s="808"/>
      <c r="E284" s="809"/>
      <c r="F284" s="808"/>
      <c r="G284" s="808"/>
      <c r="H284" s="808"/>
      <c r="I284" s="782"/>
    </row>
    <row r="285" spans="1:9">
      <c r="A285" s="808"/>
      <c r="B285" s="808"/>
      <c r="C285" s="809"/>
      <c r="D285" s="808"/>
      <c r="E285" s="809"/>
      <c r="F285" s="808"/>
      <c r="G285" s="808"/>
      <c r="H285" s="808"/>
      <c r="I285" s="782"/>
    </row>
    <row r="286" spans="1:9">
      <c r="A286" s="808"/>
      <c r="B286" s="808"/>
      <c r="C286" s="809"/>
      <c r="D286" s="808"/>
      <c r="E286" s="809"/>
      <c r="F286" s="808"/>
      <c r="G286" s="808"/>
      <c r="H286" s="808"/>
      <c r="I286" s="782"/>
    </row>
    <row r="287" spans="1:9">
      <c r="A287" s="808"/>
      <c r="B287" s="808"/>
      <c r="C287" s="809"/>
      <c r="D287" s="808"/>
      <c r="E287" s="809"/>
      <c r="F287" s="808"/>
      <c r="G287" s="808"/>
      <c r="H287" s="808"/>
      <c r="I287" s="782"/>
    </row>
    <row r="288" spans="1:9">
      <c r="A288" s="808"/>
      <c r="B288" s="808"/>
      <c r="C288" s="809"/>
      <c r="D288" s="808"/>
      <c r="E288" s="809"/>
      <c r="F288" s="808"/>
      <c r="G288" s="808"/>
      <c r="H288" s="808"/>
      <c r="I288" s="782"/>
    </row>
    <row r="289" spans="1:9">
      <c r="A289" s="808"/>
      <c r="B289" s="808"/>
      <c r="C289" s="809"/>
      <c r="D289" s="808"/>
      <c r="E289" s="809"/>
      <c r="F289" s="808"/>
      <c r="G289" s="808"/>
      <c r="H289" s="808"/>
      <c r="I289" s="782"/>
    </row>
    <row r="290" spans="1:9">
      <c r="A290" s="808"/>
      <c r="B290" s="808"/>
      <c r="C290" s="809"/>
      <c r="D290" s="808"/>
      <c r="E290" s="809"/>
      <c r="F290" s="808"/>
      <c r="G290" s="808"/>
      <c r="H290" s="808"/>
      <c r="I290" s="782"/>
    </row>
    <row r="291" spans="1:9">
      <c r="A291" s="808"/>
      <c r="B291" s="808"/>
      <c r="C291" s="809"/>
      <c r="D291" s="808"/>
      <c r="E291" s="809"/>
      <c r="F291" s="808"/>
      <c r="G291" s="808"/>
      <c r="H291" s="808"/>
      <c r="I291" s="782"/>
    </row>
    <row r="292" spans="1:9">
      <c r="A292" s="808"/>
      <c r="B292" s="808"/>
      <c r="C292" s="809"/>
      <c r="D292" s="808"/>
      <c r="E292" s="809"/>
      <c r="F292" s="808"/>
      <c r="G292" s="808"/>
      <c r="H292" s="808"/>
      <c r="I292" s="782"/>
    </row>
    <row r="293" spans="1:9">
      <c r="A293" s="808"/>
      <c r="B293" s="808"/>
      <c r="C293" s="809"/>
      <c r="D293" s="808"/>
      <c r="E293" s="809"/>
      <c r="F293" s="808"/>
      <c r="G293" s="808"/>
      <c r="H293" s="808"/>
      <c r="I293" s="782"/>
    </row>
    <row r="294" spans="1:9">
      <c r="A294" s="808"/>
      <c r="B294" s="808"/>
      <c r="C294" s="809"/>
      <c r="D294" s="808"/>
      <c r="E294" s="809"/>
      <c r="F294" s="808"/>
      <c r="G294" s="808"/>
      <c r="H294" s="808"/>
      <c r="I294" s="782"/>
    </row>
    <row r="295" spans="1:9">
      <c r="A295" s="808"/>
      <c r="B295" s="808"/>
      <c r="C295" s="809"/>
      <c r="D295" s="808"/>
      <c r="E295" s="809"/>
      <c r="F295" s="808"/>
      <c r="G295" s="808"/>
      <c r="H295" s="808"/>
      <c r="I295" s="782"/>
    </row>
    <row r="296" spans="1:9">
      <c r="A296" s="808"/>
      <c r="B296" s="808"/>
      <c r="C296" s="809"/>
      <c r="D296" s="808"/>
      <c r="E296" s="809"/>
      <c r="F296" s="808"/>
      <c r="G296" s="808"/>
      <c r="H296" s="808"/>
      <c r="I296" s="782"/>
    </row>
    <row r="297" spans="1:9">
      <c r="A297" s="808"/>
      <c r="B297" s="808"/>
      <c r="C297" s="809"/>
      <c r="D297" s="808"/>
      <c r="E297" s="809"/>
      <c r="F297" s="808"/>
      <c r="G297" s="808"/>
      <c r="H297" s="808"/>
      <c r="I297" s="782"/>
    </row>
    <row r="298" spans="1:9">
      <c r="A298" s="808"/>
      <c r="B298" s="808"/>
      <c r="C298" s="809"/>
      <c r="D298" s="808"/>
      <c r="E298" s="809"/>
      <c r="F298" s="808"/>
      <c r="G298" s="808"/>
      <c r="H298" s="808"/>
      <c r="I298" s="782"/>
    </row>
    <row r="299" spans="1:9">
      <c r="I299" s="782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86"/>
  <sheetViews>
    <sheetView workbookViewId="0">
      <selection activeCell="C2" sqref="C2"/>
    </sheetView>
  </sheetViews>
  <sheetFormatPr defaultColWidth="12" defaultRowHeight="12.75"/>
  <cols>
    <col min="1" max="1" width="6.5703125" style="18" customWidth="1"/>
    <col min="2" max="2" width="28" style="243" bestFit="1" customWidth="1"/>
    <col min="3" max="3" width="17.5703125" style="243" customWidth="1"/>
    <col min="4" max="4" width="14.28515625" style="243" customWidth="1"/>
    <col min="5" max="5" width="10.140625" style="243" customWidth="1"/>
    <col min="6" max="6" width="19" style="73" customWidth="1"/>
    <col min="7" max="7" width="20" style="84" customWidth="1"/>
    <col min="8" max="9" width="18.5703125" style="84" customWidth="1"/>
    <col min="10" max="10" width="31.85546875" style="647" customWidth="1"/>
    <col min="11" max="11" width="15.28515625" style="84" hidden="1" customWidth="1"/>
    <col min="12" max="12" width="13.28515625" style="84" hidden="1" customWidth="1"/>
    <col min="13" max="15" width="12.85546875" style="84" hidden="1" customWidth="1"/>
    <col min="16" max="17" width="15.28515625" style="84" hidden="1" customWidth="1"/>
    <col min="18" max="18" width="18.28515625" style="84" hidden="1" customWidth="1"/>
    <col min="19" max="19" width="21.5703125" style="84" hidden="1" customWidth="1"/>
    <col min="20" max="20" width="34.7109375" style="18" hidden="1" customWidth="1"/>
    <col min="21" max="23" width="12" style="18"/>
    <col min="24" max="24" width="12.85546875" style="18" bestFit="1" customWidth="1"/>
    <col min="25" max="253" width="12" style="18"/>
    <col min="254" max="254" width="6.5703125" style="18" customWidth="1"/>
    <col min="255" max="255" width="28.7109375" style="18" customWidth="1"/>
    <col min="256" max="256" width="17" style="18" customWidth="1"/>
    <col min="257" max="260" width="0" style="18" hidden="1" customWidth="1"/>
    <col min="261" max="261" width="16.28515625" style="18" customWidth="1"/>
    <col min="262" max="262" width="6.5703125" style="18" customWidth="1"/>
    <col min="263" max="263" width="18.5703125" style="18" customWidth="1"/>
    <col min="264" max="264" width="19.85546875" style="18" customWidth="1"/>
    <col min="265" max="265" width="0" style="18" hidden="1" customWidth="1"/>
    <col min="266" max="266" width="23.85546875" style="18" customWidth="1"/>
    <col min="267" max="267" width="16.7109375" style="18" customWidth="1"/>
    <col min="268" max="276" width="0" style="18" hidden="1" customWidth="1"/>
    <col min="277" max="279" width="12" style="18"/>
    <col min="280" max="280" width="12.85546875" style="18" bestFit="1" customWidth="1"/>
    <col min="281" max="509" width="12" style="18"/>
    <col min="510" max="510" width="6.5703125" style="18" customWidth="1"/>
    <col min="511" max="511" width="28.7109375" style="18" customWidth="1"/>
    <col min="512" max="512" width="17" style="18" customWidth="1"/>
    <col min="513" max="516" width="0" style="18" hidden="1" customWidth="1"/>
    <col min="517" max="517" width="16.28515625" style="18" customWidth="1"/>
    <col min="518" max="518" width="6.5703125" style="18" customWidth="1"/>
    <col min="519" max="519" width="18.5703125" style="18" customWidth="1"/>
    <col min="520" max="520" width="19.85546875" style="18" customWidth="1"/>
    <col min="521" max="521" width="0" style="18" hidden="1" customWidth="1"/>
    <col min="522" max="522" width="23.85546875" style="18" customWidth="1"/>
    <col min="523" max="523" width="16.7109375" style="18" customWidth="1"/>
    <col min="524" max="532" width="0" style="18" hidden="1" customWidth="1"/>
    <col min="533" max="535" width="12" style="18"/>
    <col min="536" max="536" width="12.85546875" style="18" bestFit="1" customWidth="1"/>
    <col min="537" max="765" width="12" style="18"/>
    <col min="766" max="766" width="6.5703125" style="18" customWidth="1"/>
    <col min="767" max="767" width="28.7109375" style="18" customWidth="1"/>
    <col min="768" max="768" width="17" style="18" customWidth="1"/>
    <col min="769" max="772" width="0" style="18" hidden="1" customWidth="1"/>
    <col min="773" max="773" width="16.28515625" style="18" customWidth="1"/>
    <col min="774" max="774" width="6.5703125" style="18" customWidth="1"/>
    <col min="775" max="775" width="18.5703125" style="18" customWidth="1"/>
    <col min="776" max="776" width="19.85546875" style="18" customWidth="1"/>
    <col min="777" max="777" width="0" style="18" hidden="1" customWidth="1"/>
    <col min="778" max="778" width="23.85546875" style="18" customWidth="1"/>
    <col min="779" max="779" width="16.7109375" style="18" customWidth="1"/>
    <col min="780" max="788" width="0" style="18" hidden="1" customWidth="1"/>
    <col min="789" max="791" width="12" style="18"/>
    <col min="792" max="792" width="12.85546875" style="18" bestFit="1" customWidth="1"/>
    <col min="793" max="1021" width="12" style="18"/>
    <col min="1022" max="1022" width="6.5703125" style="18" customWidth="1"/>
    <col min="1023" max="1023" width="28.7109375" style="18" customWidth="1"/>
    <col min="1024" max="1024" width="17" style="18" customWidth="1"/>
    <col min="1025" max="1028" width="0" style="18" hidden="1" customWidth="1"/>
    <col min="1029" max="1029" width="16.28515625" style="18" customWidth="1"/>
    <col min="1030" max="1030" width="6.5703125" style="18" customWidth="1"/>
    <col min="1031" max="1031" width="18.5703125" style="18" customWidth="1"/>
    <col min="1032" max="1032" width="19.85546875" style="18" customWidth="1"/>
    <col min="1033" max="1033" width="0" style="18" hidden="1" customWidth="1"/>
    <col min="1034" max="1034" width="23.85546875" style="18" customWidth="1"/>
    <col min="1035" max="1035" width="16.7109375" style="18" customWidth="1"/>
    <col min="1036" max="1044" width="0" style="18" hidden="1" customWidth="1"/>
    <col min="1045" max="1047" width="12" style="18"/>
    <col min="1048" max="1048" width="12.85546875" style="18" bestFit="1" customWidth="1"/>
    <col min="1049" max="1277" width="12" style="18"/>
    <col min="1278" max="1278" width="6.5703125" style="18" customWidth="1"/>
    <col min="1279" max="1279" width="28.7109375" style="18" customWidth="1"/>
    <col min="1280" max="1280" width="17" style="18" customWidth="1"/>
    <col min="1281" max="1284" width="0" style="18" hidden="1" customWidth="1"/>
    <col min="1285" max="1285" width="16.28515625" style="18" customWidth="1"/>
    <col min="1286" max="1286" width="6.5703125" style="18" customWidth="1"/>
    <col min="1287" max="1287" width="18.5703125" style="18" customWidth="1"/>
    <col min="1288" max="1288" width="19.85546875" style="18" customWidth="1"/>
    <col min="1289" max="1289" width="0" style="18" hidden="1" customWidth="1"/>
    <col min="1290" max="1290" width="23.85546875" style="18" customWidth="1"/>
    <col min="1291" max="1291" width="16.7109375" style="18" customWidth="1"/>
    <col min="1292" max="1300" width="0" style="18" hidden="1" customWidth="1"/>
    <col min="1301" max="1303" width="12" style="18"/>
    <col min="1304" max="1304" width="12.85546875" style="18" bestFit="1" customWidth="1"/>
    <col min="1305" max="1533" width="12" style="18"/>
    <col min="1534" max="1534" width="6.5703125" style="18" customWidth="1"/>
    <col min="1535" max="1535" width="28.7109375" style="18" customWidth="1"/>
    <col min="1536" max="1536" width="17" style="18" customWidth="1"/>
    <col min="1537" max="1540" width="0" style="18" hidden="1" customWidth="1"/>
    <col min="1541" max="1541" width="16.28515625" style="18" customWidth="1"/>
    <col min="1542" max="1542" width="6.5703125" style="18" customWidth="1"/>
    <col min="1543" max="1543" width="18.5703125" style="18" customWidth="1"/>
    <col min="1544" max="1544" width="19.85546875" style="18" customWidth="1"/>
    <col min="1545" max="1545" width="0" style="18" hidden="1" customWidth="1"/>
    <col min="1546" max="1546" width="23.85546875" style="18" customWidth="1"/>
    <col min="1547" max="1547" width="16.7109375" style="18" customWidth="1"/>
    <col min="1548" max="1556" width="0" style="18" hidden="1" customWidth="1"/>
    <col min="1557" max="1559" width="12" style="18"/>
    <col min="1560" max="1560" width="12.85546875" style="18" bestFit="1" customWidth="1"/>
    <col min="1561" max="1789" width="12" style="18"/>
    <col min="1790" max="1790" width="6.5703125" style="18" customWidth="1"/>
    <col min="1791" max="1791" width="28.7109375" style="18" customWidth="1"/>
    <col min="1792" max="1792" width="17" style="18" customWidth="1"/>
    <col min="1793" max="1796" width="0" style="18" hidden="1" customWidth="1"/>
    <col min="1797" max="1797" width="16.28515625" style="18" customWidth="1"/>
    <col min="1798" max="1798" width="6.5703125" style="18" customWidth="1"/>
    <col min="1799" max="1799" width="18.5703125" style="18" customWidth="1"/>
    <col min="1800" max="1800" width="19.85546875" style="18" customWidth="1"/>
    <col min="1801" max="1801" width="0" style="18" hidden="1" customWidth="1"/>
    <col min="1802" max="1802" width="23.85546875" style="18" customWidth="1"/>
    <col min="1803" max="1803" width="16.7109375" style="18" customWidth="1"/>
    <col min="1804" max="1812" width="0" style="18" hidden="1" customWidth="1"/>
    <col min="1813" max="1815" width="12" style="18"/>
    <col min="1816" max="1816" width="12.85546875" style="18" bestFit="1" customWidth="1"/>
    <col min="1817" max="2045" width="12" style="18"/>
    <col min="2046" max="2046" width="6.5703125" style="18" customWidth="1"/>
    <col min="2047" max="2047" width="28.7109375" style="18" customWidth="1"/>
    <col min="2048" max="2048" width="17" style="18" customWidth="1"/>
    <col min="2049" max="2052" width="0" style="18" hidden="1" customWidth="1"/>
    <col min="2053" max="2053" width="16.28515625" style="18" customWidth="1"/>
    <col min="2054" max="2054" width="6.5703125" style="18" customWidth="1"/>
    <col min="2055" max="2055" width="18.5703125" style="18" customWidth="1"/>
    <col min="2056" max="2056" width="19.85546875" style="18" customWidth="1"/>
    <col min="2057" max="2057" width="0" style="18" hidden="1" customWidth="1"/>
    <col min="2058" max="2058" width="23.85546875" style="18" customWidth="1"/>
    <col min="2059" max="2059" width="16.7109375" style="18" customWidth="1"/>
    <col min="2060" max="2068" width="0" style="18" hidden="1" customWidth="1"/>
    <col min="2069" max="2071" width="12" style="18"/>
    <col min="2072" max="2072" width="12.85546875" style="18" bestFit="1" customWidth="1"/>
    <col min="2073" max="2301" width="12" style="18"/>
    <col min="2302" max="2302" width="6.5703125" style="18" customWidth="1"/>
    <col min="2303" max="2303" width="28.7109375" style="18" customWidth="1"/>
    <col min="2304" max="2304" width="17" style="18" customWidth="1"/>
    <col min="2305" max="2308" width="0" style="18" hidden="1" customWidth="1"/>
    <col min="2309" max="2309" width="16.28515625" style="18" customWidth="1"/>
    <col min="2310" max="2310" width="6.5703125" style="18" customWidth="1"/>
    <col min="2311" max="2311" width="18.5703125" style="18" customWidth="1"/>
    <col min="2312" max="2312" width="19.85546875" style="18" customWidth="1"/>
    <col min="2313" max="2313" width="0" style="18" hidden="1" customWidth="1"/>
    <col min="2314" max="2314" width="23.85546875" style="18" customWidth="1"/>
    <col min="2315" max="2315" width="16.7109375" style="18" customWidth="1"/>
    <col min="2316" max="2324" width="0" style="18" hidden="1" customWidth="1"/>
    <col min="2325" max="2327" width="12" style="18"/>
    <col min="2328" max="2328" width="12.85546875" style="18" bestFit="1" customWidth="1"/>
    <col min="2329" max="2557" width="12" style="18"/>
    <col min="2558" max="2558" width="6.5703125" style="18" customWidth="1"/>
    <col min="2559" max="2559" width="28.7109375" style="18" customWidth="1"/>
    <col min="2560" max="2560" width="17" style="18" customWidth="1"/>
    <col min="2561" max="2564" width="0" style="18" hidden="1" customWidth="1"/>
    <col min="2565" max="2565" width="16.28515625" style="18" customWidth="1"/>
    <col min="2566" max="2566" width="6.5703125" style="18" customWidth="1"/>
    <col min="2567" max="2567" width="18.5703125" style="18" customWidth="1"/>
    <col min="2568" max="2568" width="19.85546875" style="18" customWidth="1"/>
    <col min="2569" max="2569" width="0" style="18" hidden="1" customWidth="1"/>
    <col min="2570" max="2570" width="23.85546875" style="18" customWidth="1"/>
    <col min="2571" max="2571" width="16.7109375" style="18" customWidth="1"/>
    <col min="2572" max="2580" width="0" style="18" hidden="1" customWidth="1"/>
    <col min="2581" max="2583" width="12" style="18"/>
    <col min="2584" max="2584" width="12.85546875" style="18" bestFit="1" customWidth="1"/>
    <col min="2585" max="2813" width="12" style="18"/>
    <col min="2814" max="2814" width="6.5703125" style="18" customWidth="1"/>
    <col min="2815" max="2815" width="28.7109375" style="18" customWidth="1"/>
    <col min="2816" max="2816" width="17" style="18" customWidth="1"/>
    <col min="2817" max="2820" width="0" style="18" hidden="1" customWidth="1"/>
    <col min="2821" max="2821" width="16.28515625" style="18" customWidth="1"/>
    <col min="2822" max="2822" width="6.5703125" style="18" customWidth="1"/>
    <col min="2823" max="2823" width="18.5703125" style="18" customWidth="1"/>
    <col min="2824" max="2824" width="19.85546875" style="18" customWidth="1"/>
    <col min="2825" max="2825" width="0" style="18" hidden="1" customWidth="1"/>
    <col min="2826" max="2826" width="23.85546875" style="18" customWidth="1"/>
    <col min="2827" max="2827" width="16.7109375" style="18" customWidth="1"/>
    <col min="2828" max="2836" width="0" style="18" hidden="1" customWidth="1"/>
    <col min="2837" max="2839" width="12" style="18"/>
    <col min="2840" max="2840" width="12.85546875" style="18" bestFit="1" customWidth="1"/>
    <col min="2841" max="3069" width="12" style="18"/>
    <col min="3070" max="3070" width="6.5703125" style="18" customWidth="1"/>
    <col min="3071" max="3071" width="28.7109375" style="18" customWidth="1"/>
    <col min="3072" max="3072" width="17" style="18" customWidth="1"/>
    <col min="3073" max="3076" width="0" style="18" hidden="1" customWidth="1"/>
    <col min="3077" max="3077" width="16.28515625" style="18" customWidth="1"/>
    <col min="3078" max="3078" width="6.5703125" style="18" customWidth="1"/>
    <col min="3079" max="3079" width="18.5703125" style="18" customWidth="1"/>
    <col min="3080" max="3080" width="19.85546875" style="18" customWidth="1"/>
    <col min="3081" max="3081" width="0" style="18" hidden="1" customWidth="1"/>
    <col min="3082" max="3082" width="23.85546875" style="18" customWidth="1"/>
    <col min="3083" max="3083" width="16.7109375" style="18" customWidth="1"/>
    <col min="3084" max="3092" width="0" style="18" hidden="1" customWidth="1"/>
    <col min="3093" max="3095" width="12" style="18"/>
    <col min="3096" max="3096" width="12.85546875" style="18" bestFit="1" customWidth="1"/>
    <col min="3097" max="3325" width="12" style="18"/>
    <col min="3326" max="3326" width="6.5703125" style="18" customWidth="1"/>
    <col min="3327" max="3327" width="28.7109375" style="18" customWidth="1"/>
    <col min="3328" max="3328" width="17" style="18" customWidth="1"/>
    <col min="3329" max="3332" width="0" style="18" hidden="1" customWidth="1"/>
    <col min="3333" max="3333" width="16.28515625" style="18" customWidth="1"/>
    <col min="3334" max="3334" width="6.5703125" style="18" customWidth="1"/>
    <col min="3335" max="3335" width="18.5703125" style="18" customWidth="1"/>
    <col min="3336" max="3336" width="19.85546875" style="18" customWidth="1"/>
    <col min="3337" max="3337" width="0" style="18" hidden="1" customWidth="1"/>
    <col min="3338" max="3338" width="23.85546875" style="18" customWidth="1"/>
    <col min="3339" max="3339" width="16.7109375" style="18" customWidth="1"/>
    <col min="3340" max="3348" width="0" style="18" hidden="1" customWidth="1"/>
    <col min="3349" max="3351" width="12" style="18"/>
    <col min="3352" max="3352" width="12.85546875" style="18" bestFit="1" customWidth="1"/>
    <col min="3353" max="3581" width="12" style="18"/>
    <col min="3582" max="3582" width="6.5703125" style="18" customWidth="1"/>
    <col min="3583" max="3583" width="28.7109375" style="18" customWidth="1"/>
    <col min="3584" max="3584" width="17" style="18" customWidth="1"/>
    <col min="3585" max="3588" width="0" style="18" hidden="1" customWidth="1"/>
    <col min="3589" max="3589" width="16.28515625" style="18" customWidth="1"/>
    <col min="3590" max="3590" width="6.5703125" style="18" customWidth="1"/>
    <col min="3591" max="3591" width="18.5703125" style="18" customWidth="1"/>
    <col min="3592" max="3592" width="19.85546875" style="18" customWidth="1"/>
    <col min="3593" max="3593" width="0" style="18" hidden="1" customWidth="1"/>
    <col min="3594" max="3594" width="23.85546875" style="18" customWidth="1"/>
    <col min="3595" max="3595" width="16.7109375" style="18" customWidth="1"/>
    <col min="3596" max="3604" width="0" style="18" hidden="1" customWidth="1"/>
    <col min="3605" max="3607" width="12" style="18"/>
    <col min="3608" max="3608" width="12.85546875" style="18" bestFit="1" customWidth="1"/>
    <col min="3609" max="3837" width="12" style="18"/>
    <col min="3838" max="3838" width="6.5703125" style="18" customWidth="1"/>
    <col min="3839" max="3839" width="28.7109375" style="18" customWidth="1"/>
    <col min="3840" max="3840" width="17" style="18" customWidth="1"/>
    <col min="3841" max="3844" width="0" style="18" hidden="1" customWidth="1"/>
    <col min="3845" max="3845" width="16.28515625" style="18" customWidth="1"/>
    <col min="3846" max="3846" width="6.5703125" style="18" customWidth="1"/>
    <col min="3847" max="3847" width="18.5703125" style="18" customWidth="1"/>
    <col min="3848" max="3848" width="19.85546875" style="18" customWidth="1"/>
    <col min="3849" max="3849" width="0" style="18" hidden="1" customWidth="1"/>
    <col min="3850" max="3850" width="23.85546875" style="18" customWidth="1"/>
    <col min="3851" max="3851" width="16.7109375" style="18" customWidth="1"/>
    <col min="3852" max="3860" width="0" style="18" hidden="1" customWidth="1"/>
    <col min="3861" max="3863" width="12" style="18"/>
    <col min="3864" max="3864" width="12.85546875" style="18" bestFit="1" customWidth="1"/>
    <col min="3865" max="4093" width="12" style="18"/>
    <col min="4094" max="4094" width="6.5703125" style="18" customWidth="1"/>
    <col min="4095" max="4095" width="28.7109375" style="18" customWidth="1"/>
    <col min="4096" max="4096" width="17" style="18" customWidth="1"/>
    <col min="4097" max="4100" width="0" style="18" hidden="1" customWidth="1"/>
    <col min="4101" max="4101" width="16.28515625" style="18" customWidth="1"/>
    <col min="4102" max="4102" width="6.5703125" style="18" customWidth="1"/>
    <col min="4103" max="4103" width="18.5703125" style="18" customWidth="1"/>
    <col min="4104" max="4104" width="19.85546875" style="18" customWidth="1"/>
    <col min="4105" max="4105" width="0" style="18" hidden="1" customWidth="1"/>
    <col min="4106" max="4106" width="23.85546875" style="18" customWidth="1"/>
    <col min="4107" max="4107" width="16.7109375" style="18" customWidth="1"/>
    <col min="4108" max="4116" width="0" style="18" hidden="1" customWidth="1"/>
    <col min="4117" max="4119" width="12" style="18"/>
    <col min="4120" max="4120" width="12.85546875" style="18" bestFit="1" customWidth="1"/>
    <col min="4121" max="4349" width="12" style="18"/>
    <col min="4350" max="4350" width="6.5703125" style="18" customWidth="1"/>
    <col min="4351" max="4351" width="28.7109375" style="18" customWidth="1"/>
    <col min="4352" max="4352" width="17" style="18" customWidth="1"/>
    <col min="4353" max="4356" width="0" style="18" hidden="1" customWidth="1"/>
    <col min="4357" max="4357" width="16.28515625" style="18" customWidth="1"/>
    <col min="4358" max="4358" width="6.5703125" style="18" customWidth="1"/>
    <col min="4359" max="4359" width="18.5703125" style="18" customWidth="1"/>
    <col min="4360" max="4360" width="19.85546875" style="18" customWidth="1"/>
    <col min="4361" max="4361" width="0" style="18" hidden="1" customWidth="1"/>
    <col min="4362" max="4362" width="23.85546875" style="18" customWidth="1"/>
    <col min="4363" max="4363" width="16.7109375" style="18" customWidth="1"/>
    <col min="4364" max="4372" width="0" style="18" hidden="1" customWidth="1"/>
    <col min="4373" max="4375" width="12" style="18"/>
    <col min="4376" max="4376" width="12.85546875" style="18" bestFit="1" customWidth="1"/>
    <col min="4377" max="4605" width="12" style="18"/>
    <col min="4606" max="4606" width="6.5703125" style="18" customWidth="1"/>
    <col min="4607" max="4607" width="28.7109375" style="18" customWidth="1"/>
    <col min="4608" max="4608" width="17" style="18" customWidth="1"/>
    <col min="4609" max="4612" width="0" style="18" hidden="1" customWidth="1"/>
    <col min="4613" max="4613" width="16.28515625" style="18" customWidth="1"/>
    <col min="4614" max="4614" width="6.5703125" style="18" customWidth="1"/>
    <col min="4615" max="4615" width="18.5703125" style="18" customWidth="1"/>
    <col min="4616" max="4616" width="19.85546875" style="18" customWidth="1"/>
    <col min="4617" max="4617" width="0" style="18" hidden="1" customWidth="1"/>
    <col min="4618" max="4618" width="23.85546875" style="18" customWidth="1"/>
    <col min="4619" max="4619" width="16.7109375" style="18" customWidth="1"/>
    <col min="4620" max="4628" width="0" style="18" hidden="1" customWidth="1"/>
    <col min="4629" max="4631" width="12" style="18"/>
    <col min="4632" max="4632" width="12.85546875" style="18" bestFit="1" customWidth="1"/>
    <col min="4633" max="4861" width="12" style="18"/>
    <col min="4862" max="4862" width="6.5703125" style="18" customWidth="1"/>
    <col min="4863" max="4863" width="28.7109375" style="18" customWidth="1"/>
    <col min="4864" max="4864" width="17" style="18" customWidth="1"/>
    <col min="4865" max="4868" width="0" style="18" hidden="1" customWidth="1"/>
    <col min="4869" max="4869" width="16.28515625" style="18" customWidth="1"/>
    <col min="4870" max="4870" width="6.5703125" style="18" customWidth="1"/>
    <col min="4871" max="4871" width="18.5703125" style="18" customWidth="1"/>
    <col min="4872" max="4872" width="19.85546875" style="18" customWidth="1"/>
    <col min="4873" max="4873" width="0" style="18" hidden="1" customWidth="1"/>
    <col min="4874" max="4874" width="23.85546875" style="18" customWidth="1"/>
    <col min="4875" max="4875" width="16.7109375" style="18" customWidth="1"/>
    <col min="4876" max="4884" width="0" style="18" hidden="1" customWidth="1"/>
    <col min="4885" max="4887" width="12" style="18"/>
    <col min="4888" max="4888" width="12.85546875" style="18" bestFit="1" customWidth="1"/>
    <col min="4889" max="5117" width="12" style="18"/>
    <col min="5118" max="5118" width="6.5703125" style="18" customWidth="1"/>
    <col min="5119" max="5119" width="28.7109375" style="18" customWidth="1"/>
    <col min="5120" max="5120" width="17" style="18" customWidth="1"/>
    <col min="5121" max="5124" width="0" style="18" hidden="1" customWidth="1"/>
    <col min="5125" max="5125" width="16.28515625" style="18" customWidth="1"/>
    <col min="5126" max="5126" width="6.5703125" style="18" customWidth="1"/>
    <col min="5127" max="5127" width="18.5703125" style="18" customWidth="1"/>
    <col min="5128" max="5128" width="19.85546875" style="18" customWidth="1"/>
    <col min="5129" max="5129" width="0" style="18" hidden="1" customWidth="1"/>
    <col min="5130" max="5130" width="23.85546875" style="18" customWidth="1"/>
    <col min="5131" max="5131" width="16.7109375" style="18" customWidth="1"/>
    <col min="5132" max="5140" width="0" style="18" hidden="1" customWidth="1"/>
    <col min="5141" max="5143" width="12" style="18"/>
    <col min="5144" max="5144" width="12.85546875" style="18" bestFit="1" customWidth="1"/>
    <col min="5145" max="5373" width="12" style="18"/>
    <col min="5374" max="5374" width="6.5703125" style="18" customWidth="1"/>
    <col min="5375" max="5375" width="28.7109375" style="18" customWidth="1"/>
    <col min="5376" max="5376" width="17" style="18" customWidth="1"/>
    <col min="5377" max="5380" width="0" style="18" hidden="1" customWidth="1"/>
    <col min="5381" max="5381" width="16.28515625" style="18" customWidth="1"/>
    <col min="5382" max="5382" width="6.5703125" style="18" customWidth="1"/>
    <col min="5383" max="5383" width="18.5703125" style="18" customWidth="1"/>
    <col min="5384" max="5384" width="19.85546875" style="18" customWidth="1"/>
    <col min="5385" max="5385" width="0" style="18" hidden="1" customWidth="1"/>
    <col min="5386" max="5386" width="23.85546875" style="18" customWidth="1"/>
    <col min="5387" max="5387" width="16.7109375" style="18" customWidth="1"/>
    <col min="5388" max="5396" width="0" style="18" hidden="1" customWidth="1"/>
    <col min="5397" max="5399" width="12" style="18"/>
    <col min="5400" max="5400" width="12.85546875" style="18" bestFit="1" customWidth="1"/>
    <col min="5401" max="5629" width="12" style="18"/>
    <col min="5630" max="5630" width="6.5703125" style="18" customWidth="1"/>
    <col min="5631" max="5631" width="28.7109375" style="18" customWidth="1"/>
    <col min="5632" max="5632" width="17" style="18" customWidth="1"/>
    <col min="5633" max="5636" width="0" style="18" hidden="1" customWidth="1"/>
    <col min="5637" max="5637" width="16.28515625" style="18" customWidth="1"/>
    <col min="5638" max="5638" width="6.5703125" style="18" customWidth="1"/>
    <col min="5639" max="5639" width="18.5703125" style="18" customWidth="1"/>
    <col min="5640" max="5640" width="19.85546875" style="18" customWidth="1"/>
    <col min="5641" max="5641" width="0" style="18" hidden="1" customWidth="1"/>
    <col min="5642" max="5642" width="23.85546875" style="18" customWidth="1"/>
    <col min="5643" max="5643" width="16.7109375" style="18" customWidth="1"/>
    <col min="5644" max="5652" width="0" style="18" hidden="1" customWidth="1"/>
    <col min="5653" max="5655" width="12" style="18"/>
    <col min="5656" max="5656" width="12.85546875" style="18" bestFit="1" customWidth="1"/>
    <col min="5657" max="5885" width="12" style="18"/>
    <col min="5886" max="5886" width="6.5703125" style="18" customWidth="1"/>
    <col min="5887" max="5887" width="28.7109375" style="18" customWidth="1"/>
    <col min="5888" max="5888" width="17" style="18" customWidth="1"/>
    <col min="5889" max="5892" width="0" style="18" hidden="1" customWidth="1"/>
    <col min="5893" max="5893" width="16.28515625" style="18" customWidth="1"/>
    <col min="5894" max="5894" width="6.5703125" style="18" customWidth="1"/>
    <col min="5895" max="5895" width="18.5703125" style="18" customWidth="1"/>
    <col min="5896" max="5896" width="19.85546875" style="18" customWidth="1"/>
    <col min="5897" max="5897" width="0" style="18" hidden="1" customWidth="1"/>
    <col min="5898" max="5898" width="23.85546875" style="18" customWidth="1"/>
    <col min="5899" max="5899" width="16.7109375" style="18" customWidth="1"/>
    <col min="5900" max="5908" width="0" style="18" hidden="1" customWidth="1"/>
    <col min="5909" max="5911" width="12" style="18"/>
    <col min="5912" max="5912" width="12.85546875" style="18" bestFit="1" customWidth="1"/>
    <col min="5913" max="6141" width="12" style="18"/>
    <col min="6142" max="6142" width="6.5703125" style="18" customWidth="1"/>
    <col min="6143" max="6143" width="28.7109375" style="18" customWidth="1"/>
    <col min="6144" max="6144" width="17" style="18" customWidth="1"/>
    <col min="6145" max="6148" width="0" style="18" hidden="1" customWidth="1"/>
    <col min="6149" max="6149" width="16.28515625" style="18" customWidth="1"/>
    <col min="6150" max="6150" width="6.5703125" style="18" customWidth="1"/>
    <col min="6151" max="6151" width="18.5703125" style="18" customWidth="1"/>
    <col min="6152" max="6152" width="19.85546875" style="18" customWidth="1"/>
    <col min="6153" max="6153" width="0" style="18" hidden="1" customWidth="1"/>
    <col min="6154" max="6154" width="23.85546875" style="18" customWidth="1"/>
    <col min="6155" max="6155" width="16.7109375" style="18" customWidth="1"/>
    <col min="6156" max="6164" width="0" style="18" hidden="1" customWidth="1"/>
    <col min="6165" max="6167" width="12" style="18"/>
    <col min="6168" max="6168" width="12.85546875" style="18" bestFit="1" customWidth="1"/>
    <col min="6169" max="6397" width="12" style="18"/>
    <col min="6398" max="6398" width="6.5703125" style="18" customWidth="1"/>
    <col min="6399" max="6399" width="28.7109375" style="18" customWidth="1"/>
    <col min="6400" max="6400" width="17" style="18" customWidth="1"/>
    <col min="6401" max="6404" width="0" style="18" hidden="1" customWidth="1"/>
    <col min="6405" max="6405" width="16.28515625" style="18" customWidth="1"/>
    <col min="6406" max="6406" width="6.5703125" style="18" customWidth="1"/>
    <col min="6407" max="6407" width="18.5703125" style="18" customWidth="1"/>
    <col min="6408" max="6408" width="19.85546875" style="18" customWidth="1"/>
    <col min="6409" max="6409" width="0" style="18" hidden="1" customWidth="1"/>
    <col min="6410" max="6410" width="23.85546875" style="18" customWidth="1"/>
    <col min="6411" max="6411" width="16.7109375" style="18" customWidth="1"/>
    <col min="6412" max="6420" width="0" style="18" hidden="1" customWidth="1"/>
    <col min="6421" max="6423" width="12" style="18"/>
    <col min="6424" max="6424" width="12.85546875" style="18" bestFit="1" customWidth="1"/>
    <col min="6425" max="6653" width="12" style="18"/>
    <col min="6654" max="6654" width="6.5703125" style="18" customWidth="1"/>
    <col min="6655" max="6655" width="28.7109375" style="18" customWidth="1"/>
    <col min="6656" max="6656" width="17" style="18" customWidth="1"/>
    <col min="6657" max="6660" width="0" style="18" hidden="1" customWidth="1"/>
    <col min="6661" max="6661" width="16.28515625" style="18" customWidth="1"/>
    <col min="6662" max="6662" width="6.5703125" style="18" customWidth="1"/>
    <col min="6663" max="6663" width="18.5703125" style="18" customWidth="1"/>
    <col min="6664" max="6664" width="19.85546875" style="18" customWidth="1"/>
    <col min="6665" max="6665" width="0" style="18" hidden="1" customWidth="1"/>
    <col min="6666" max="6666" width="23.85546875" style="18" customWidth="1"/>
    <col min="6667" max="6667" width="16.7109375" style="18" customWidth="1"/>
    <col min="6668" max="6676" width="0" style="18" hidden="1" customWidth="1"/>
    <col min="6677" max="6679" width="12" style="18"/>
    <col min="6680" max="6680" width="12.85546875" style="18" bestFit="1" customWidth="1"/>
    <col min="6681" max="6909" width="12" style="18"/>
    <col min="6910" max="6910" width="6.5703125" style="18" customWidth="1"/>
    <col min="6911" max="6911" width="28.7109375" style="18" customWidth="1"/>
    <col min="6912" max="6912" width="17" style="18" customWidth="1"/>
    <col min="6913" max="6916" width="0" style="18" hidden="1" customWidth="1"/>
    <col min="6917" max="6917" width="16.28515625" style="18" customWidth="1"/>
    <col min="6918" max="6918" width="6.5703125" style="18" customWidth="1"/>
    <col min="6919" max="6919" width="18.5703125" style="18" customWidth="1"/>
    <col min="6920" max="6920" width="19.85546875" style="18" customWidth="1"/>
    <col min="6921" max="6921" width="0" style="18" hidden="1" customWidth="1"/>
    <col min="6922" max="6922" width="23.85546875" style="18" customWidth="1"/>
    <col min="6923" max="6923" width="16.7109375" style="18" customWidth="1"/>
    <col min="6924" max="6932" width="0" style="18" hidden="1" customWidth="1"/>
    <col min="6933" max="6935" width="12" style="18"/>
    <col min="6936" max="6936" width="12.85546875" style="18" bestFit="1" customWidth="1"/>
    <col min="6937" max="7165" width="12" style="18"/>
    <col min="7166" max="7166" width="6.5703125" style="18" customWidth="1"/>
    <col min="7167" max="7167" width="28.7109375" style="18" customWidth="1"/>
    <col min="7168" max="7168" width="17" style="18" customWidth="1"/>
    <col min="7169" max="7172" width="0" style="18" hidden="1" customWidth="1"/>
    <col min="7173" max="7173" width="16.28515625" style="18" customWidth="1"/>
    <col min="7174" max="7174" width="6.5703125" style="18" customWidth="1"/>
    <col min="7175" max="7175" width="18.5703125" style="18" customWidth="1"/>
    <col min="7176" max="7176" width="19.85546875" style="18" customWidth="1"/>
    <col min="7177" max="7177" width="0" style="18" hidden="1" customWidth="1"/>
    <col min="7178" max="7178" width="23.85546875" style="18" customWidth="1"/>
    <col min="7179" max="7179" width="16.7109375" style="18" customWidth="1"/>
    <col min="7180" max="7188" width="0" style="18" hidden="1" customWidth="1"/>
    <col min="7189" max="7191" width="12" style="18"/>
    <col min="7192" max="7192" width="12.85546875" style="18" bestFit="1" customWidth="1"/>
    <col min="7193" max="7421" width="12" style="18"/>
    <col min="7422" max="7422" width="6.5703125" style="18" customWidth="1"/>
    <col min="7423" max="7423" width="28.7109375" style="18" customWidth="1"/>
    <col min="7424" max="7424" width="17" style="18" customWidth="1"/>
    <col min="7425" max="7428" width="0" style="18" hidden="1" customWidth="1"/>
    <col min="7429" max="7429" width="16.28515625" style="18" customWidth="1"/>
    <col min="7430" max="7430" width="6.5703125" style="18" customWidth="1"/>
    <col min="7431" max="7431" width="18.5703125" style="18" customWidth="1"/>
    <col min="7432" max="7432" width="19.85546875" style="18" customWidth="1"/>
    <col min="7433" max="7433" width="0" style="18" hidden="1" customWidth="1"/>
    <col min="7434" max="7434" width="23.85546875" style="18" customWidth="1"/>
    <col min="7435" max="7435" width="16.7109375" style="18" customWidth="1"/>
    <col min="7436" max="7444" width="0" style="18" hidden="1" customWidth="1"/>
    <col min="7445" max="7447" width="12" style="18"/>
    <col min="7448" max="7448" width="12.85546875" style="18" bestFit="1" customWidth="1"/>
    <col min="7449" max="7677" width="12" style="18"/>
    <col min="7678" max="7678" width="6.5703125" style="18" customWidth="1"/>
    <col min="7679" max="7679" width="28.7109375" style="18" customWidth="1"/>
    <col min="7680" max="7680" width="17" style="18" customWidth="1"/>
    <col min="7681" max="7684" width="0" style="18" hidden="1" customWidth="1"/>
    <col min="7685" max="7685" width="16.28515625" style="18" customWidth="1"/>
    <col min="7686" max="7686" width="6.5703125" style="18" customWidth="1"/>
    <col min="7687" max="7687" width="18.5703125" style="18" customWidth="1"/>
    <col min="7688" max="7688" width="19.85546875" style="18" customWidth="1"/>
    <col min="7689" max="7689" width="0" style="18" hidden="1" customWidth="1"/>
    <col min="7690" max="7690" width="23.85546875" style="18" customWidth="1"/>
    <col min="7691" max="7691" width="16.7109375" style="18" customWidth="1"/>
    <col min="7692" max="7700" width="0" style="18" hidden="1" customWidth="1"/>
    <col min="7701" max="7703" width="12" style="18"/>
    <col min="7704" max="7704" width="12.85546875" style="18" bestFit="1" customWidth="1"/>
    <col min="7705" max="7933" width="12" style="18"/>
    <col min="7934" max="7934" width="6.5703125" style="18" customWidth="1"/>
    <col min="7935" max="7935" width="28.7109375" style="18" customWidth="1"/>
    <col min="7936" max="7936" width="17" style="18" customWidth="1"/>
    <col min="7937" max="7940" width="0" style="18" hidden="1" customWidth="1"/>
    <col min="7941" max="7941" width="16.28515625" style="18" customWidth="1"/>
    <col min="7942" max="7942" width="6.5703125" style="18" customWidth="1"/>
    <col min="7943" max="7943" width="18.5703125" style="18" customWidth="1"/>
    <col min="7944" max="7944" width="19.85546875" style="18" customWidth="1"/>
    <col min="7945" max="7945" width="0" style="18" hidden="1" customWidth="1"/>
    <col min="7946" max="7946" width="23.85546875" style="18" customWidth="1"/>
    <col min="7947" max="7947" width="16.7109375" style="18" customWidth="1"/>
    <col min="7948" max="7956" width="0" style="18" hidden="1" customWidth="1"/>
    <col min="7957" max="7959" width="12" style="18"/>
    <col min="7960" max="7960" width="12.85546875" style="18" bestFit="1" customWidth="1"/>
    <col min="7961" max="8189" width="12" style="18"/>
    <col min="8190" max="8190" width="6.5703125" style="18" customWidth="1"/>
    <col min="8191" max="8191" width="28.7109375" style="18" customWidth="1"/>
    <col min="8192" max="8192" width="17" style="18" customWidth="1"/>
    <col min="8193" max="8196" width="0" style="18" hidden="1" customWidth="1"/>
    <col min="8197" max="8197" width="16.28515625" style="18" customWidth="1"/>
    <col min="8198" max="8198" width="6.5703125" style="18" customWidth="1"/>
    <col min="8199" max="8199" width="18.5703125" style="18" customWidth="1"/>
    <col min="8200" max="8200" width="19.85546875" style="18" customWidth="1"/>
    <col min="8201" max="8201" width="0" style="18" hidden="1" customWidth="1"/>
    <col min="8202" max="8202" width="23.85546875" style="18" customWidth="1"/>
    <col min="8203" max="8203" width="16.7109375" style="18" customWidth="1"/>
    <col min="8204" max="8212" width="0" style="18" hidden="1" customWidth="1"/>
    <col min="8213" max="8215" width="12" style="18"/>
    <col min="8216" max="8216" width="12.85546875" style="18" bestFit="1" customWidth="1"/>
    <col min="8217" max="8445" width="12" style="18"/>
    <col min="8446" max="8446" width="6.5703125" style="18" customWidth="1"/>
    <col min="8447" max="8447" width="28.7109375" style="18" customWidth="1"/>
    <col min="8448" max="8448" width="17" style="18" customWidth="1"/>
    <col min="8449" max="8452" width="0" style="18" hidden="1" customWidth="1"/>
    <col min="8453" max="8453" width="16.28515625" style="18" customWidth="1"/>
    <col min="8454" max="8454" width="6.5703125" style="18" customWidth="1"/>
    <col min="8455" max="8455" width="18.5703125" style="18" customWidth="1"/>
    <col min="8456" max="8456" width="19.85546875" style="18" customWidth="1"/>
    <col min="8457" max="8457" width="0" style="18" hidden="1" customWidth="1"/>
    <col min="8458" max="8458" width="23.85546875" style="18" customWidth="1"/>
    <col min="8459" max="8459" width="16.7109375" style="18" customWidth="1"/>
    <col min="8460" max="8468" width="0" style="18" hidden="1" customWidth="1"/>
    <col min="8469" max="8471" width="12" style="18"/>
    <col min="8472" max="8472" width="12.85546875" style="18" bestFit="1" customWidth="1"/>
    <col min="8473" max="8701" width="12" style="18"/>
    <col min="8702" max="8702" width="6.5703125" style="18" customWidth="1"/>
    <col min="8703" max="8703" width="28.7109375" style="18" customWidth="1"/>
    <col min="8704" max="8704" width="17" style="18" customWidth="1"/>
    <col min="8705" max="8708" width="0" style="18" hidden="1" customWidth="1"/>
    <col min="8709" max="8709" width="16.28515625" style="18" customWidth="1"/>
    <col min="8710" max="8710" width="6.5703125" style="18" customWidth="1"/>
    <col min="8711" max="8711" width="18.5703125" style="18" customWidth="1"/>
    <col min="8712" max="8712" width="19.85546875" style="18" customWidth="1"/>
    <col min="8713" max="8713" width="0" style="18" hidden="1" customWidth="1"/>
    <col min="8714" max="8714" width="23.85546875" style="18" customWidth="1"/>
    <col min="8715" max="8715" width="16.7109375" style="18" customWidth="1"/>
    <col min="8716" max="8724" width="0" style="18" hidden="1" customWidth="1"/>
    <col min="8725" max="8727" width="12" style="18"/>
    <col min="8728" max="8728" width="12.85546875" style="18" bestFit="1" customWidth="1"/>
    <col min="8729" max="8957" width="12" style="18"/>
    <col min="8958" max="8958" width="6.5703125" style="18" customWidth="1"/>
    <col min="8959" max="8959" width="28.7109375" style="18" customWidth="1"/>
    <col min="8960" max="8960" width="17" style="18" customWidth="1"/>
    <col min="8961" max="8964" width="0" style="18" hidden="1" customWidth="1"/>
    <col min="8965" max="8965" width="16.28515625" style="18" customWidth="1"/>
    <col min="8966" max="8966" width="6.5703125" style="18" customWidth="1"/>
    <col min="8967" max="8967" width="18.5703125" style="18" customWidth="1"/>
    <col min="8968" max="8968" width="19.85546875" style="18" customWidth="1"/>
    <col min="8969" max="8969" width="0" style="18" hidden="1" customWidth="1"/>
    <col min="8970" max="8970" width="23.85546875" style="18" customWidth="1"/>
    <col min="8971" max="8971" width="16.7109375" style="18" customWidth="1"/>
    <col min="8972" max="8980" width="0" style="18" hidden="1" customWidth="1"/>
    <col min="8981" max="8983" width="12" style="18"/>
    <col min="8984" max="8984" width="12.85546875" style="18" bestFit="1" customWidth="1"/>
    <col min="8985" max="9213" width="12" style="18"/>
    <col min="9214" max="9214" width="6.5703125" style="18" customWidth="1"/>
    <col min="9215" max="9215" width="28.7109375" style="18" customWidth="1"/>
    <col min="9216" max="9216" width="17" style="18" customWidth="1"/>
    <col min="9217" max="9220" width="0" style="18" hidden="1" customWidth="1"/>
    <col min="9221" max="9221" width="16.28515625" style="18" customWidth="1"/>
    <col min="9222" max="9222" width="6.5703125" style="18" customWidth="1"/>
    <col min="9223" max="9223" width="18.5703125" style="18" customWidth="1"/>
    <col min="9224" max="9224" width="19.85546875" style="18" customWidth="1"/>
    <col min="9225" max="9225" width="0" style="18" hidden="1" customWidth="1"/>
    <col min="9226" max="9226" width="23.85546875" style="18" customWidth="1"/>
    <col min="9227" max="9227" width="16.7109375" style="18" customWidth="1"/>
    <col min="9228" max="9236" width="0" style="18" hidden="1" customWidth="1"/>
    <col min="9237" max="9239" width="12" style="18"/>
    <col min="9240" max="9240" width="12.85546875" style="18" bestFit="1" customWidth="1"/>
    <col min="9241" max="9469" width="12" style="18"/>
    <col min="9470" max="9470" width="6.5703125" style="18" customWidth="1"/>
    <col min="9471" max="9471" width="28.7109375" style="18" customWidth="1"/>
    <col min="9472" max="9472" width="17" style="18" customWidth="1"/>
    <col min="9473" max="9476" width="0" style="18" hidden="1" customWidth="1"/>
    <col min="9477" max="9477" width="16.28515625" style="18" customWidth="1"/>
    <col min="9478" max="9478" width="6.5703125" style="18" customWidth="1"/>
    <col min="9479" max="9479" width="18.5703125" style="18" customWidth="1"/>
    <col min="9480" max="9480" width="19.85546875" style="18" customWidth="1"/>
    <col min="9481" max="9481" width="0" style="18" hidden="1" customWidth="1"/>
    <col min="9482" max="9482" width="23.85546875" style="18" customWidth="1"/>
    <col min="9483" max="9483" width="16.7109375" style="18" customWidth="1"/>
    <col min="9484" max="9492" width="0" style="18" hidden="1" customWidth="1"/>
    <col min="9493" max="9495" width="12" style="18"/>
    <col min="9496" max="9496" width="12.85546875" style="18" bestFit="1" customWidth="1"/>
    <col min="9497" max="9725" width="12" style="18"/>
    <col min="9726" max="9726" width="6.5703125" style="18" customWidth="1"/>
    <col min="9727" max="9727" width="28.7109375" style="18" customWidth="1"/>
    <col min="9728" max="9728" width="17" style="18" customWidth="1"/>
    <col min="9729" max="9732" width="0" style="18" hidden="1" customWidth="1"/>
    <col min="9733" max="9733" width="16.28515625" style="18" customWidth="1"/>
    <col min="9734" max="9734" width="6.5703125" style="18" customWidth="1"/>
    <col min="9735" max="9735" width="18.5703125" style="18" customWidth="1"/>
    <col min="9736" max="9736" width="19.85546875" style="18" customWidth="1"/>
    <col min="9737" max="9737" width="0" style="18" hidden="1" customWidth="1"/>
    <col min="9738" max="9738" width="23.85546875" style="18" customWidth="1"/>
    <col min="9739" max="9739" width="16.7109375" style="18" customWidth="1"/>
    <col min="9740" max="9748" width="0" style="18" hidden="1" customWidth="1"/>
    <col min="9749" max="9751" width="12" style="18"/>
    <col min="9752" max="9752" width="12.85546875" style="18" bestFit="1" customWidth="1"/>
    <col min="9753" max="9981" width="12" style="18"/>
    <col min="9982" max="9982" width="6.5703125" style="18" customWidth="1"/>
    <col min="9983" max="9983" width="28.7109375" style="18" customWidth="1"/>
    <col min="9984" max="9984" width="17" style="18" customWidth="1"/>
    <col min="9985" max="9988" width="0" style="18" hidden="1" customWidth="1"/>
    <col min="9989" max="9989" width="16.28515625" style="18" customWidth="1"/>
    <col min="9990" max="9990" width="6.5703125" style="18" customWidth="1"/>
    <col min="9991" max="9991" width="18.5703125" style="18" customWidth="1"/>
    <col min="9992" max="9992" width="19.85546875" style="18" customWidth="1"/>
    <col min="9993" max="9993" width="0" style="18" hidden="1" customWidth="1"/>
    <col min="9994" max="9994" width="23.85546875" style="18" customWidth="1"/>
    <col min="9995" max="9995" width="16.7109375" style="18" customWidth="1"/>
    <col min="9996" max="10004" width="0" style="18" hidden="1" customWidth="1"/>
    <col min="10005" max="10007" width="12" style="18"/>
    <col min="10008" max="10008" width="12.85546875" style="18" bestFit="1" customWidth="1"/>
    <col min="10009" max="10237" width="12" style="18"/>
    <col min="10238" max="10238" width="6.5703125" style="18" customWidth="1"/>
    <col min="10239" max="10239" width="28.7109375" style="18" customWidth="1"/>
    <col min="10240" max="10240" width="17" style="18" customWidth="1"/>
    <col min="10241" max="10244" width="0" style="18" hidden="1" customWidth="1"/>
    <col min="10245" max="10245" width="16.28515625" style="18" customWidth="1"/>
    <col min="10246" max="10246" width="6.5703125" style="18" customWidth="1"/>
    <col min="10247" max="10247" width="18.5703125" style="18" customWidth="1"/>
    <col min="10248" max="10248" width="19.85546875" style="18" customWidth="1"/>
    <col min="10249" max="10249" width="0" style="18" hidden="1" customWidth="1"/>
    <col min="10250" max="10250" width="23.85546875" style="18" customWidth="1"/>
    <col min="10251" max="10251" width="16.7109375" style="18" customWidth="1"/>
    <col min="10252" max="10260" width="0" style="18" hidden="1" customWidth="1"/>
    <col min="10261" max="10263" width="12" style="18"/>
    <col min="10264" max="10264" width="12.85546875" style="18" bestFit="1" customWidth="1"/>
    <col min="10265" max="10493" width="12" style="18"/>
    <col min="10494" max="10494" width="6.5703125" style="18" customWidth="1"/>
    <col min="10495" max="10495" width="28.7109375" style="18" customWidth="1"/>
    <col min="10496" max="10496" width="17" style="18" customWidth="1"/>
    <col min="10497" max="10500" width="0" style="18" hidden="1" customWidth="1"/>
    <col min="10501" max="10501" width="16.28515625" style="18" customWidth="1"/>
    <col min="10502" max="10502" width="6.5703125" style="18" customWidth="1"/>
    <col min="10503" max="10503" width="18.5703125" style="18" customWidth="1"/>
    <col min="10504" max="10504" width="19.85546875" style="18" customWidth="1"/>
    <col min="10505" max="10505" width="0" style="18" hidden="1" customWidth="1"/>
    <col min="10506" max="10506" width="23.85546875" style="18" customWidth="1"/>
    <col min="10507" max="10507" width="16.7109375" style="18" customWidth="1"/>
    <col min="10508" max="10516" width="0" style="18" hidden="1" customWidth="1"/>
    <col min="10517" max="10519" width="12" style="18"/>
    <col min="10520" max="10520" width="12.85546875" style="18" bestFit="1" customWidth="1"/>
    <col min="10521" max="10749" width="12" style="18"/>
    <col min="10750" max="10750" width="6.5703125" style="18" customWidth="1"/>
    <col min="10751" max="10751" width="28.7109375" style="18" customWidth="1"/>
    <col min="10752" max="10752" width="17" style="18" customWidth="1"/>
    <col min="10753" max="10756" width="0" style="18" hidden="1" customWidth="1"/>
    <col min="10757" max="10757" width="16.28515625" style="18" customWidth="1"/>
    <col min="10758" max="10758" width="6.5703125" style="18" customWidth="1"/>
    <col min="10759" max="10759" width="18.5703125" style="18" customWidth="1"/>
    <col min="10760" max="10760" width="19.85546875" style="18" customWidth="1"/>
    <col min="10761" max="10761" width="0" style="18" hidden="1" customWidth="1"/>
    <col min="10762" max="10762" width="23.85546875" style="18" customWidth="1"/>
    <col min="10763" max="10763" width="16.7109375" style="18" customWidth="1"/>
    <col min="10764" max="10772" width="0" style="18" hidden="1" customWidth="1"/>
    <col min="10773" max="10775" width="12" style="18"/>
    <col min="10776" max="10776" width="12.85546875" style="18" bestFit="1" customWidth="1"/>
    <col min="10777" max="11005" width="12" style="18"/>
    <col min="11006" max="11006" width="6.5703125" style="18" customWidth="1"/>
    <col min="11007" max="11007" width="28.7109375" style="18" customWidth="1"/>
    <col min="11008" max="11008" width="17" style="18" customWidth="1"/>
    <col min="11009" max="11012" width="0" style="18" hidden="1" customWidth="1"/>
    <col min="11013" max="11013" width="16.28515625" style="18" customWidth="1"/>
    <col min="11014" max="11014" width="6.5703125" style="18" customWidth="1"/>
    <col min="11015" max="11015" width="18.5703125" style="18" customWidth="1"/>
    <col min="11016" max="11016" width="19.85546875" style="18" customWidth="1"/>
    <col min="11017" max="11017" width="0" style="18" hidden="1" customWidth="1"/>
    <col min="11018" max="11018" width="23.85546875" style="18" customWidth="1"/>
    <col min="11019" max="11019" width="16.7109375" style="18" customWidth="1"/>
    <col min="11020" max="11028" width="0" style="18" hidden="1" customWidth="1"/>
    <col min="11029" max="11031" width="12" style="18"/>
    <col min="11032" max="11032" width="12.85546875" style="18" bestFit="1" customWidth="1"/>
    <col min="11033" max="11261" width="12" style="18"/>
    <col min="11262" max="11262" width="6.5703125" style="18" customWidth="1"/>
    <col min="11263" max="11263" width="28.7109375" style="18" customWidth="1"/>
    <col min="11264" max="11264" width="17" style="18" customWidth="1"/>
    <col min="11265" max="11268" width="0" style="18" hidden="1" customWidth="1"/>
    <col min="11269" max="11269" width="16.28515625" style="18" customWidth="1"/>
    <col min="11270" max="11270" width="6.5703125" style="18" customWidth="1"/>
    <col min="11271" max="11271" width="18.5703125" style="18" customWidth="1"/>
    <col min="11272" max="11272" width="19.85546875" style="18" customWidth="1"/>
    <col min="11273" max="11273" width="0" style="18" hidden="1" customWidth="1"/>
    <col min="11274" max="11274" width="23.85546875" style="18" customWidth="1"/>
    <col min="11275" max="11275" width="16.7109375" style="18" customWidth="1"/>
    <col min="11276" max="11284" width="0" style="18" hidden="1" customWidth="1"/>
    <col min="11285" max="11287" width="12" style="18"/>
    <col min="11288" max="11288" width="12.85546875" style="18" bestFit="1" customWidth="1"/>
    <col min="11289" max="11517" width="12" style="18"/>
    <col min="11518" max="11518" width="6.5703125" style="18" customWidth="1"/>
    <col min="11519" max="11519" width="28.7109375" style="18" customWidth="1"/>
    <col min="11520" max="11520" width="17" style="18" customWidth="1"/>
    <col min="11521" max="11524" width="0" style="18" hidden="1" customWidth="1"/>
    <col min="11525" max="11525" width="16.28515625" style="18" customWidth="1"/>
    <col min="11526" max="11526" width="6.5703125" style="18" customWidth="1"/>
    <col min="11527" max="11527" width="18.5703125" style="18" customWidth="1"/>
    <col min="11528" max="11528" width="19.85546875" style="18" customWidth="1"/>
    <col min="11529" max="11529" width="0" style="18" hidden="1" customWidth="1"/>
    <col min="11530" max="11530" width="23.85546875" style="18" customWidth="1"/>
    <col min="11531" max="11531" width="16.7109375" style="18" customWidth="1"/>
    <col min="11532" max="11540" width="0" style="18" hidden="1" customWidth="1"/>
    <col min="11541" max="11543" width="12" style="18"/>
    <col min="11544" max="11544" width="12.85546875" style="18" bestFit="1" customWidth="1"/>
    <col min="11545" max="11773" width="12" style="18"/>
    <col min="11774" max="11774" width="6.5703125" style="18" customWidth="1"/>
    <col min="11775" max="11775" width="28.7109375" style="18" customWidth="1"/>
    <col min="11776" max="11776" width="17" style="18" customWidth="1"/>
    <col min="11777" max="11780" width="0" style="18" hidden="1" customWidth="1"/>
    <col min="11781" max="11781" width="16.28515625" style="18" customWidth="1"/>
    <col min="11782" max="11782" width="6.5703125" style="18" customWidth="1"/>
    <col min="11783" max="11783" width="18.5703125" style="18" customWidth="1"/>
    <col min="11784" max="11784" width="19.85546875" style="18" customWidth="1"/>
    <col min="11785" max="11785" width="0" style="18" hidden="1" customWidth="1"/>
    <col min="11786" max="11786" width="23.85546875" style="18" customWidth="1"/>
    <col min="11787" max="11787" width="16.7109375" style="18" customWidth="1"/>
    <col min="11788" max="11796" width="0" style="18" hidden="1" customWidth="1"/>
    <col min="11797" max="11799" width="12" style="18"/>
    <col min="11800" max="11800" width="12.85546875" style="18" bestFit="1" customWidth="1"/>
    <col min="11801" max="12029" width="12" style="18"/>
    <col min="12030" max="12030" width="6.5703125" style="18" customWidth="1"/>
    <col min="12031" max="12031" width="28.7109375" style="18" customWidth="1"/>
    <col min="12032" max="12032" width="17" style="18" customWidth="1"/>
    <col min="12033" max="12036" width="0" style="18" hidden="1" customWidth="1"/>
    <col min="12037" max="12037" width="16.28515625" style="18" customWidth="1"/>
    <col min="12038" max="12038" width="6.5703125" style="18" customWidth="1"/>
    <col min="12039" max="12039" width="18.5703125" style="18" customWidth="1"/>
    <col min="12040" max="12040" width="19.85546875" style="18" customWidth="1"/>
    <col min="12041" max="12041" width="0" style="18" hidden="1" customWidth="1"/>
    <col min="12042" max="12042" width="23.85546875" style="18" customWidth="1"/>
    <col min="12043" max="12043" width="16.7109375" style="18" customWidth="1"/>
    <col min="12044" max="12052" width="0" style="18" hidden="1" customWidth="1"/>
    <col min="12053" max="12055" width="12" style="18"/>
    <col min="12056" max="12056" width="12.85546875" style="18" bestFit="1" customWidth="1"/>
    <col min="12057" max="12285" width="12" style="18"/>
    <col min="12286" max="12286" width="6.5703125" style="18" customWidth="1"/>
    <col min="12287" max="12287" width="28.7109375" style="18" customWidth="1"/>
    <col min="12288" max="12288" width="17" style="18" customWidth="1"/>
    <col min="12289" max="12292" width="0" style="18" hidden="1" customWidth="1"/>
    <col min="12293" max="12293" width="16.28515625" style="18" customWidth="1"/>
    <col min="12294" max="12294" width="6.5703125" style="18" customWidth="1"/>
    <col min="12295" max="12295" width="18.5703125" style="18" customWidth="1"/>
    <col min="12296" max="12296" width="19.85546875" style="18" customWidth="1"/>
    <col min="12297" max="12297" width="0" style="18" hidden="1" customWidth="1"/>
    <col min="12298" max="12298" width="23.85546875" style="18" customWidth="1"/>
    <col min="12299" max="12299" width="16.7109375" style="18" customWidth="1"/>
    <col min="12300" max="12308" width="0" style="18" hidden="1" customWidth="1"/>
    <col min="12309" max="12311" width="12" style="18"/>
    <col min="12312" max="12312" width="12.85546875" style="18" bestFit="1" customWidth="1"/>
    <col min="12313" max="12541" width="12" style="18"/>
    <col min="12542" max="12542" width="6.5703125" style="18" customWidth="1"/>
    <col min="12543" max="12543" width="28.7109375" style="18" customWidth="1"/>
    <col min="12544" max="12544" width="17" style="18" customWidth="1"/>
    <col min="12545" max="12548" width="0" style="18" hidden="1" customWidth="1"/>
    <col min="12549" max="12549" width="16.28515625" style="18" customWidth="1"/>
    <col min="12550" max="12550" width="6.5703125" style="18" customWidth="1"/>
    <col min="12551" max="12551" width="18.5703125" style="18" customWidth="1"/>
    <col min="12552" max="12552" width="19.85546875" style="18" customWidth="1"/>
    <col min="12553" max="12553" width="0" style="18" hidden="1" customWidth="1"/>
    <col min="12554" max="12554" width="23.85546875" style="18" customWidth="1"/>
    <col min="12555" max="12555" width="16.7109375" style="18" customWidth="1"/>
    <col min="12556" max="12564" width="0" style="18" hidden="1" customWidth="1"/>
    <col min="12565" max="12567" width="12" style="18"/>
    <col min="12568" max="12568" width="12.85546875" style="18" bestFit="1" customWidth="1"/>
    <col min="12569" max="12797" width="12" style="18"/>
    <col min="12798" max="12798" width="6.5703125" style="18" customWidth="1"/>
    <col min="12799" max="12799" width="28.7109375" style="18" customWidth="1"/>
    <col min="12800" max="12800" width="17" style="18" customWidth="1"/>
    <col min="12801" max="12804" width="0" style="18" hidden="1" customWidth="1"/>
    <col min="12805" max="12805" width="16.28515625" style="18" customWidth="1"/>
    <col min="12806" max="12806" width="6.5703125" style="18" customWidth="1"/>
    <col min="12807" max="12807" width="18.5703125" style="18" customWidth="1"/>
    <col min="12808" max="12808" width="19.85546875" style="18" customWidth="1"/>
    <col min="12809" max="12809" width="0" style="18" hidden="1" customWidth="1"/>
    <col min="12810" max="12810" width="23.85546875" style="18" customWidth="1"/>
    <col min="12811" max="12811" width="16.7109375" style="18" customWidth="1"/>
    <col min="12812" max="12820" width="0" style="18" hidden="1" customWidth="1"/>
    <col min="12821" max="12823" width="12" style="18"/>
    <col min="12824" max="12824" width="12.85546875" style="18" bestFit="1" customWidth="1"/>
    <col min="12825" max="13053" width="12" style="18"/>
    <col min="13054" max="13054" width="6.5703125" style="18" customWidth="1"/>
    <col min="13055" max="13055" width="28.7109375" style="18" customWidth="1"/>
    <col min="13056" max="13056" width="17" style="18" customWidth="1"/>
    <col min="13057" max="13060" width="0" style="18" hidden="1" customWidth="1"/>
    <col min="13061" max="13061" width="16.28515625" style="18" customWidth="1"/>
    <col min="13062" max="13062" width="6.5703125" style="18" customWidth="1"/>
    <col min="13063" max="13063" width="18.5703125" style="18" customWidth="1"/>
    <col min="13064" max="13064" width="19.85546875" style="18" customWidth="1"/>
    <col min="13065" max="13065" width="0" style="18" hidden="1" customWidth="1"/>
    <col min="13066" max="13066" width="23.85546875" style="18" customWidth="1"/>
    <col min="13067" max="13067" width="16.7109375" style="18" customWidth="1"/>
    <col min="13068" max="13076" width="0" style="18" hidden="1" customWidth="1"/>
    <col min="13077" max="13079" width="12" style="18"/>
    <col min="13080" max="13080" width="12.85546875" style="18" bestFit="1" customWidth="1"/>
    <col min="13081" max="13309" width="12" style="18"/>
    <col min="13310" max="13310" width="6.5703125" style="18" customWidth="1"/>
    <col min="13311" max="13311" width="28.7109375" style="18" customWidth="1"/>
    <col min="13312" max="13312" width="17" style="18" customWidth="1"/>
    <col min="13313" max="13316" width="0" style="18" hidden="1" customWidth="1"/>
    <col min="13317" max="13317" width="16.28515625" style="18" customWidth="1"/>
    <col min="13318" max="13318" width="6.5703125" style="18" customWidth="1"/>
    <col min="13319" max="13319" width="18.5703125" style="18" customWidth="1"/>
    <col min="13320" max="13320" width="19.85546875" style="18" customWidth="1"/>
    <col min="13321" max="13321" width="0" style="18" hidden="1" customWidth="1"/>
    <col min="13322" max="13322" width="23.85546875" style="18" customWidth="1"/>
    <col min="13323" max="13323" width="16.7109375" style="18" customWidth="1"/>
    <col min="13324" max="13332" width="0" style="18" hidden="1" customWidth="1"/>
    <col min="13333" max="13335" width="12" style="18"/>
    <col min="13336" max="13336" width="12.85546875" style="18" bestFit="1" customWidth="1"/>
    <col min="13337" max="13565" width="12" style="18"/>
    <col min="13566" max="13566" width="6.5703125" style="18" customWidth="1"/>
    <col min="13567" max="13567" width="28.7109375" style="18" customWidth="1"/>
    <col min="13568" max="13568" width="17" style="18" customWidth="1"/>
    <col min="13569" max="13572" width="0" style="18" hidden="1" customWidth="1"/>
    <col min="13573" max="13573" width="16.28515625" style="18" customWidth="1"/>
    <col min="13574" max="13574" width="6.5703125" style="18" customWidth="1"/>
    <col min="13575" max="13575" width="18.5703125" style="18" customWidth="1"/>
    <col min="13576" max="13576" width="19.85546875" style="18" customWidth="1"/>
    <col min="13577" max="13577" width="0" style="18" hidden="1" customWidth="1"/>
    <col min="13578" max="13578" width="23.85546875" style="18" customWidth="1"/>
    <col min="13579" max="13579" width="16.7109375" style="18" customWidth="1"/>
    <col min="13580" max="13588" width="0" style="18" hidden="1" customWidth="1"/>
    <col min="13589" max="13591" width="12" style="18"/>
    <col min="13592" max="13592" width="12.85546875" style="18" bestFit="1" customWidth="1"/>
    <col min="13593" max="13821" width="12" style="18"/>
    <col min="13822" max="13822" width="6.5703125" style="18" customWidth="1"/>
    <col min="13823" max="13823" width="28.7109375" style="18" customWidth="1"/>
    <col min="13824" max="13824" width="17" style="18" customWidth="1"/>
    <col min="13825" max="13828" width="0" style="18" hidden="1" customWidth="1"/>
    <col min="13829" max="13829" width="16.28515625" style="18" customWidth="1"/>
    <col min="13830" max="13830" width="6.5703125" style="18" customWidth="1"/>
    <col min="13831" max="13831" width="18.5703125" style="18" customWidth="1"/>
    <col min="13832" max="13832" width="19.85546875" style="18" customWidth="1"/>
    <col min="13833" max="13833" width="0" style="18" hidden="1" customWidth="1"/>
    <col min="13834" max="13834" width="23.85546875" style="18" customWidth="1"/>
    <col min="13835" max="13835" width="16.7109375" style="18" customWidth="1"/>
    <col min="13836" max="13844" width="0" style="18" hidden="1" customWidth="1"/>
    <col min="13845" max="13847" width="12" style="18"/>
    <col min="13848" max="13848" width="12.85546875" style="18" bestFit="1" customWidth="1"/>
    <col min="13849" max="14077" width="12" style="18"/>
    <col min="14078" max="14078" width="6.5703125" style="18" customWidth="1"/>
    <col min="14079" max="14079" width="28.7109375" style="18" customWidth="1"/>
    <col min="14080" max="14080" width="17" style="18" customWidth="1"/>
    <col min="14081" max="14084" width="0" style="18" hidden="1" customWidth="1"/>
    <col min="14085" max="14085" width="16.28515625" style="18" customWidth="1"/>
    <col min="14086" max="14086" width="6.5703125" style="18" customWidth="1"/>
    <col min="14087" max="14087" width="18.5703125" style="18" customWidth="1"/>
    <col min="14088" max="14088" width="19.85546875" style="18" customWidth="1"/>
    <col min="14089" max="14089" width="0" style="18" hidden="1" customWidth="1"/>
    <col min="14090" max="14090" width="23.85546875" style="18" customWidth="1"/>
    <col min="14091" max="14091" width="16.7109375" style="18" customWidth="1"/>
    <col min="14092" max="14100" width="0" style="18" hidden="1" customWidth="1"/>
    <col min="14101" max="14103" width="12" style="18"/>
    <col min="14104" max="14104" width="12.85546875" style="18" bestFit="1" customWidth="1"/>
    <col min="14105" max="14333" width="12" style="18"/>
    <col min="14334" max="14334" width="6.5703125" style="18" customWidth="1"/>
    <col min="14335" max="14335" width="28.7109375" style="18" customWidth="1"/>
    <col min="14336" max="14336" width="17" style="18" customWidth="1"/>
    <col min="14337" max="14340" width="0" style="18" hidden="1" customWidth="1"/>
    <col min="14341" max="14341" width="16.28515625" style="18" customWidth="1"/>
    <col min="14342" max="14342" width="6.5703125" style="18" customWidth="1"/>
    <col min="14343" max="14343" width="18.5703125" style="18" customWidth="1"/>
    <col min="14344" max="14344" width="19.85546875" style="18" customWidth="1"/>
    <col min="14345" max="14345" width="0" style="18" hidden="1" customWidth="1"/>
    <col min="14346" max="14346" width="23.85546875" style="18" customWidth="1"/>
    <col min="14347" max="14347" width="16.7109375" style="18" customWidth="1"/>
    <col min="14348" max="14356" width="0" style="18" hidden="1" customWidth="1"/>
    <col min="14357" max="14359" width="12" style="18"/>
    <col min="14360" max="14360" width="12.85546875" style="18" bestFit="1" customWidth="1"/>
    <col min="14361" max="14589" width="12" style="18"/>
    <col min="14590" max="14590" width="6.5703125" style="18" customWidth="1"/>
    <col min="14591" max="14591" width="28.7109375" style="18" customWidth="1"/>
    <col min="14592" max="14592" width="17" style="18" customWidth="1"/>
    <col min="14593" max="14596" width="0" style="18" hidden="1" customWidth="1"/>
    <col min="14597" max="14597" width="16.28515625" style="18" customWidth="1"/>
    <col min="14598" max="14598" width="6.5703125" style="18" customWidth="1"/>
    <col min="14599" max="14599" width="18.5703125" style="18" customWidth="1"/>
    <col min="14600" max="14600" width="19.85546875" style="18" customWidth="1"/>
    <col min="14601" max="14601" width="0" style="18" hidden="1" customWidth="1"/>
    <col min="14602" max="14602" width="23.85546875" style="18" customWidth="1"/>
    <col min="14603" max="14603" width="16.7109375" style="18" customWidth="1"/>
    <col min="14604" max="14612" width="0" style="18" hidden="1" customWidth="1"/>
    <col min="14613" max="14615" width="12" style="18"/>
    <col min="14616" max="14616" width="12.85546875" style="18" bestFit="1" customWidth="1"/>
    <col min="14617" max="14845" width="12" style="18"/>
    <col min="14846" max="14846" width="6.5703125" style="18" customWidth="1"/>
    <col min="14847" max="14847" width="28.7109375" style="18" customWidth="1"/>
    <col min="14848" max="14848" width="17" style="18" customWidth="1"/>
    <col min="14849" max="14852" width="0" style="18" hidden="1" customWidth="1"/>
    <col min="14853" max="14853" width="16.28515625" style="18" customWidth="1"/>
    <col min="14854" max="14854" width="6.5703125" style="18" customWidth="1"/>
    <col min="14855" max="14855" width="18.5703125" style="18" customWidth="1"/>
    <col min="14856" max="14856" width="19.85546875" style="18" customWidth="1"/>
    <col min="14857" max="14857" width="0" style="18" hidden="1" customWidth="1"/>
    <col min="14858" max="14858" width="23.85546875" style="18" customWidth="1"/>
    <col min="14859" max="14859" width="16.7109375" style="18" customWidth="1"/>
    <col min="14860" max="14868" width="0" style="18" hidden="1" customWidth="1"/>
    <col min="14869" max="14871" width="12" style="18"/>
    <col min="14872" max="14872" width="12.85546875" style="18" bestFit="1" customWidth="1"/>
    <col min="14873" max="15101" width="12" style="18"/>
    <col min="15102" max="15102" width="6.5703125" style="18" customWidth="1"/>
    <col min="15103" max="15103" width="28.7109375" style="18" customWidth="1"/>
    <col min="15104" max="15104" width="17" style="18" customWidth="1"/>
    <col min="15105" max="15108" width="0" style="18" hidden="1" customWidth="1"/>
    <col min="15109" max="15109" width="16.28515625" style="18" customWidth="1"/>
    <col min="15110" max="15110" width="6.5703125" style="18" customWidth="1"/>
    <col min="15111" max="15111" width="18.5703125" style="18" customWidth="1"/>
    <col min="15112" max="15112" width="19.85546875" style="18" customWidth="1"/>
    <col min="15113" max="15113" width="0" style="18" hidden="1" customWidth="1"/>
    <col min="15114" max="15114" width="23.85546875" style="18" customWidth="1"/>
    <col min="15115" max="15115" width="16.7109375" style="18" customWidth="1"/>
    <col min="15116" max="15124" width="0" style="18" hidden="1" customWidth="1"/>
    <col min="15125" max="15127" width="12" style="18"/>
    <col min="15128" max="15128" width="12.85546875" style="18" bestFit="1" customWidth="1"/>
    <col min="15129" max="15357" width="12" style="18"/>
    <col min="15358" max="15358" width="6.5703125" style="18" customWidth="1"/>
    <col min="15359" max="15359" width="28.7109375" style="18" customWidth="1"/>
    <col min="15360" max="15360" width="17" style="18" customWidth="1"/>
    <col min="15361" max="15364" width="0" style="18" hidden="1" customWidth="1"/>
    <col min="15365" max="15365" width="16.28515625" style="18" customWidth="1"/>
    <col min="15366" max="15366" width="6.5703125" style="18" customWidth="1"/>
    <col min="15367" max="15367" width="18.5703125" style="18" customWidth="1"/>
    <col min="15368" max="15368" width="19.85546875" style="18" customWidth="1"/>
    <col min="15369" max="15369" width="0" style="18" hidden="1" customWidth="1"/>
    <col min="15370" max="15370" width="23.85546875" style="18" customWidth="1"/>
    <col min="15371" max="15371" width="16.7109375" style="18" customWidth="1"/>
    <col min="15372" max="15380" width="0" style="18" hidden="1" customWidth="1"/>
    <col min="15381" max="15383" width="12" style="18"/>
    <col min="15384" max="15384" width="12.85546875" style="18" bestFit="1" customWidth="1"/>
    <col min="15385" max="15613" width="12" style="18"/>
    <col min="15614" max="15614" width="6.5703125" style="18" customWidth="1"/>
    <col min="15615" max="15615" width="28.7109375" style="18" customWidth="1"/>
    <col min="15616" max="15616" width="17" style="18" customWidth="1"/>
    <col min="15617" max="15620" width="0" style="18" hidden="1" customWidth="1"/>
    <col min="15621" max="15621" width="16.28515625" style="18" customWidth="1"/>
    <col min="15622" max="15622" width="6.5703125" style="18" customWidth="1"/>
    <col min="15623" max="15623" width="18.5703125" style="18" customWidth="1"/>
    <col min="15624" max="15624" width="19.85546875" style="18" customWidth="1"/>
    <col min="15625" max="15625" width="0" style="18" hidden="1" customWidth="1"/>
    <col min="15626" max="15626" width="23.85546875" style="18" customWidth="1"/>
    <col min="15627" max="15627" width="16.7109375" style="18" customWidth="1"/>
    <col min="15628" max="15636" width="0" style="18" hidden="1" customWidth="1"/>
    <col min="15637" max="15639" width="12" style="18"/>
    <col min="15640" max="15640" width="12.85546875" style="18" bestFit="1" customWidth="1"/>
    <col min="15641" max="15869" width="12" style="18"/>
    <col min="15870" max="15870" width="6.5703125" style="18" customWidth="1"/>
    <col min="15871" max="15871" width="28.7109375" style="18" customWidth="1"/>
    <col min="15872" max="15872" width="17" style="18" customWidth="1"/>
    <col min="15873" max="15876" width="0" style="18" hidden="1" customWidth="1"/>
    <col min="15877" max="15877" width="16.28515625" style="18" customWidth="1"/>
    <col min="15878" max="15878" width="6.5703125" style="18" customWidth="1"/>
    <col min="15879" max="15879" width="18.5703125" style="18" customWidth="1"/>
    <col min="15880" max="15880" width="19.85546875" style="18" customWidth="1"/>
    <col min="15881" max="15881" width="0" style="18" hidden="1" customWidth="1"/>
    <col min="15882" max="15882" width="23.85546875" style="18" customWidth="1"/>
    <col min="15883" max="15883" width="16.7109375" style="18" customWidth="1"/>
    <col min="15884" max="15892" width="0" style="18" hidden="1" customWidth="1"/>
    <col min="15893" max="15895" width="12" style="18"/>
    <col min="15896" max="15896" width="12.85546875" style="18" bestFit="1" customWidth="1"/>
    <col min="15897" max="16125" width="12" style="18"/>
    <col min="16126" max="16126" width="6.5703125" style="18" customWidth="1"/>
    <col min="16127" max="16127" width="28.7109375" style="18" customWidth="1"/>
    <col min="16128" max="16128" width="17" style="18" customWidth="1"/>
    <col min="16129" max="16132" width="0" style="18" hidden="1" customWidth="1"/>
    <col min="16133" max="16133" width="16.28515625" style="18" customWidth="1"/>
    <col min="16134" max="16134" width="6.5703125" style="18" customWidth="1"/>
    <col min="16135" max="16135" width="18.5703125" style="18" customWidth="1"/>
    <col min="16136" max="16136" width="19.85546875" style="18" customWidth="1"/>
    <col min="16137" max="16137" width="0" style="18" hidden="1" customWidth="1"/>
    <col min="16138" max="16138" width="23.85546875" style="18" customWidth="1"/>
    <col min="16139" max="16139" width="16.7109375" style="18" customWidth="1"/>
    <col min="16140" max="16148" width="0" style="18" hidden="1" customWidth="1"/>
    <col min="16149" max="16151" width="12" style="18"/>
    <col min="16152" max="16152" width="12.85546875" style="18" bestFit="1" customWidth="1"/>
    <col min="16153" max="16384" width="12" style="18"/>
  </cols>
  <sheetData>
    <row r="1" spans="1:24" ht="30.75" customHeight="1" thickBot="1">
      <c r="B1" s="646" t="s">
        <v>340</v>
      </c>
      <c r="C1" s="854">
        <f>Tender!C2</f>
        <v>0</v>
      </c>
      <c r="D1" s="854"/>
      <c r="E1" s="854"/>
    </row>
    <row r="2" spans="1:24" ht="16.5" thickBot="1">
      <c r="A2" s="517"/>
      <c r="B2" s="648"/>
      <c r="C2" s="518"/>
      <c r="D2" s="518"/>
      <c r="E2" s="518"/>
      <c r="F2" s="649"/>
      <c r="G2" s="650"/>
      <c r="H2" s="650"/>
      <c r="I2" s="651"/>
      <c r="J2" s="652"/>
      <c r="K2" s="645" t="s">
        <v>182</v>
      </c>
      <c r="L2" s="855" t="s">
        <v>247</v>
      </c>
      <c r="M2" s="856"/>
      <c r="N2" s="856"/>
      <c r="O2" s="856"/>
      <c r="P2" s="856"/>
      <c r="Q2" s="856"/>
      <c r="R2" s="856"/>
      <c r="S2" s="856"/>
      <c r="T2" s="857"/>
    </row>
    <row r="3" spans="1:24" s="662" customFormat="1" ht="26.25" customHeight="1" thickBot="1">
      <c r="A3" s="653" t="s">
        <v>112</v>
      </c>
      <c r="B3" s="654" t="s">
        <v>341</v>
      </c>
      <c r="C3" s="655" t="s">
        <v>342</v>
      </c>
      <c r="D3" s="655" t="s">
        <v>185</v>
      </c>
      <c r="E3" s="655" t="s">
        <v>262</v>
      </c>
      <c r="F3" s="655" t="s">
        <v>210</v>
      </c>
      <c r="G3" s="656" t="s">
        <v>343</v>
      </c>
      <c r="H3" s="656" t="s">
        <v>199</v>
      </c>
      <c r="I3" s="657" t="s">
        <v>344</v>
      </c>
      <c r="J3" s="658" t="s">
        <v>345</v>
      </c>
      <c r="K3" s="659" t="s">
        <v>148</v>
      </c>
      <c r="L3" s="660" t="s">
        <v>243</v>
      </c>
      <c r="M3" s="660" t="s">
        <v>186</v>
      </c>
      <c r="N3" s="660" t="s">
        <v>187</v>
      </c>
      <c r="O3" s="660" t="s">
        <v>305</v>
      </c>
      <c r="P3" s="661" t="s">
        <v>239</v>
      </c>
      <c r="Q3" s="661" t="s">
        <v>149</v>
      </c>
      <c r="R3" s="661" t="s">
        <v>150</v>
      </c>
      <c r="S3" s="661" t="s">
        <v>184</v>
      </c>
      <c r="T3" s="655" t="s">
        <v>120</v>
      </c>
    </row>
    <row r="4" spans="1:24">
      <c r="A4" s="390">
        <v>1</v>
      </c>
      <c r="B4" s="663" t="s">
        <v>104</v>
      </c>
      <c r="C4" s="381"/>
      <c r="D4" s="381"/>
      <c r="E4" s="381"/>
      <c r="F4" s="382"/>
      <c r="G4" s="393"/>
      <c r="H4" s="393">
        <f>MIN(G4:G8)</f>
        <v>0</v>
      </c>
      <c r="I4" s="664"/>
      <c r="J4" s="665"/>
      <c r="K4" s="36"/>
      <c r="L4" s="39"/>
      <c r="M4" s="39"/>
      <c r="N4" s="40"/>
      <c r="O4" s="40"/>
      <c r="P4" s="41"/>
      <c r="Q4" s="41"/>
      <c r="R4" s="41"/>
      <c r="S4" s="41"/>
      <c r="T4" s="42"/>
    </row>
    <row r="5" spans="1:24">
      <c r="A5" s="394"/>
      <c r="B5" s="666"/>
      <c r="C5" s="396"/>
      <c r="D5" s="396"/>
      <c r="E5" s="396"/>
      <c r="F5" s="397"/>
      <c r="G5" s="399"/>
      <c r="H5" s="399"/>
      <c r="I5" s="667"/>
      <c r="J5" s="668"/>
      <c r="K5" s="43"/>
      <c r="L5" s="46"/>
      <c r="M5" s="46"/>
      <c r="N5" s="47"/>
      <c r="O5" s="47"/>
      <c r="P5" s="48"/>
      <c r="Q5" s="48"/>
      <c r="R5" s="48"/>
      <c r="S5" s="48"/>
      <c r="T5" s="49"/>
    </row>
    <row r="6" spans="1:24">
      <c r="A6" s="394"/>
      <c r="B6" s="669"/>
      <c r="C6" s="400"/>
      <c r="D6" s="396"/>
      <c r="E6" s="396"/>
      <c r="F6" s="397"/>
      <c r="G6" s="399"/>
      <c r="H6" s="399"/>
      <c r="I6" s="667"/>
      <c r="J6" s="668"/>
      <c r="K6" s="43"/>
      <c r="L6" s="46"/>
      <c r="M6" s="46"/>
      <c r="N6" s="47"/>
      <c r="O6" s="47"/>
      <c r="P6" s="48"/>
      <c r="Q6" s="48"/>
      <c r="R6" s="48"/>
      <c r="S6" s="48"/>
      <c r="T6" s="49"/>
    </row>
    <row r="7" spans="1:24">
      <c r="A7" s="394"/>
      <c r="B7" s="666"/>
      <c r="C7" s="396"/>
      <c r="D7" s="396"/>
      <c r="E7" s="396"/>
      <c r="F7" s="397"/>
      <c r="G7" s="399"/>
      <c r="H7" s="399"/>
      <c r="I7" s="667"/>
      <c r="J7" s="668"/>
      <c r="K7" s="43"/>
      <c r="L7" s="46"/>
      <c r="M7" s="46"/>
      <c r="N7" s="47"/>
      <c r="O7" s="47"/>
      <c r="P7" s="48"/>
      <c r="Q7" s="48"/>
      <c r="R7" s="48"/>
      <c r="S7" s="48"/>
      <c r="T7" s="49"/>
    </row>
    <row r="8" spans="1:24" ht="13.5" thickBot="1">
      <c r="A8" s="401"/>
      <c r="B8" s="670"/>
      <c r="C8" s="402"/>
      <c r="D8" s="402"/>
      <c r="E8" s="402"/>
      <c r="F8" s="403"/>
      <c r="G8" s="405"/>
      <c r="H8" s="405"/>
      <c r="I8" s="671"/>
      <c r="J8" s="672"/>
      <c r="K8" s="52"/>
      <c r="L8" s="55"/>
      <c r="M8" s="55"/>
      <c r="N8" s="56"/>
      <c r="O8" s="56"/>
      <c r="P8" s="57"/>
      <c r="Q8" s="57"/>
      <c r="R8" s="58">
        <f>SUM(Q4:Q8)</f>
        <v>0</v>
      </c>
      <c r="S8" s="58" t="e">
        <f>#REF!-R8</f>
        <v>#REF!</v>
      </c>
      <c r="T8" s="59"/>
    </row>
    <row r="9" spans="1:24">
      <c r="A9" s="406">
        <v>2</v>
      </c>
      <c r="B9" s="673" t="s">
        <v>346</v>
      </c>
      <c r="C9" s="408"/>
      <c r="D9" s="408"/>
      <c r="E9" s="408"/>
      <c r="F9" s="409"/>
      <c r="G9" s="393"/>
      <c r="H9" s="393"/>
      <c r="I9" s="664"/>
      <c r="J9" s="665"/>
      <c r="K9" s="36"/>
      <c r="L9" s="39"/>
      <c r="M9" s="39"/>
      <c r="N9" s="40"/>
      <c r="O9" s="40"/>
      <c r="P9" s="41"/>
      <c r="Q9" s="41"/>
      <c r="R9" s="41"/>
      <c r="S9" s="41"/>
      <c r="T9" s="60"/>
    </row>
    <row r="10" spans="1:24">
      <c r="A10" s="390"/>
      <c r="B10" s="674"/>
      <c r="C10" s="412"/>
      <c r="D10" s="412"/>
      <c r="E10" s="412"/>
      <c r="F10" s="453"/>
      <c r="G10" s="675"/>
      <c r="H10" s="675"/>
      <c r="I10" s="676"/>
      <c r="J10" s="677"/>
      <c r="K10" s="36"/>
      <c r="L10" s="39"/>
      <c r="M10" s="39"/>
      <c r="N10" s="40"/>
      <c r="O10" s="40"/>
      <c r="P10" s="41"/>
      <c r="Q10" s="41"/>
      <c r="R10" s="41"/>
      <c r="S10" s="41"/>
      <c r="T10" s="31"/>
      <c r="X10" s="222"/>
    </row>
    <row r="11" spans="1:24">
      <c r="A11" s="390"/>
      <c r="B11" s="451"/>
      <c r="C11" s="412"/>
      <c r="D11" s="412"/>
      <c r="E11" s="412"/>
      <c r="F11" s="453"/>
      <c r="G11" s="675"/>
      <c r="H11" s="675"/>
      <c r="I11" s="676"/>
      <c r="J11" s="677"/>
      <c r="K11" s="36"/>
      <c r="L11" s="39"/>
      <c r="M11" s="39"/>
      <c r="N11" s="40"/>
      <c r="O11" s="40"/>
      <c r="P11" s="41"/>
      <c r="Q11" s="41"/>
      <c r="R11" s="41"/>
      <c r="S11" s="41"/>
      <c r="T11" s="31"/>
      <c r="X11" s="26"/>
    </row>
    <row r="12" spans="1:24">
      <c r="A12" s="390"/>
      <c r="B12" s="674"/>
      <c r="C12" s="412"/>
      <c r="D12" s="412"/>
      <c r="E12" s="412"/>
      <c r="F12" s="453"/>
      <c r="G12" s="675"/>
      <c r="H12" s="675"/>
      <c r="I12" s="676"/>
      <c r="J12" s="677"/>
      <c r="K12" s="36"/>
      <c r="L12" s="39"/>
      <c r="M12" s="39"/>
      <c r="N12" s="40"/>
      <c r="O12" s="40"/>
      <c r="P12" s="41"/>
      <c r="Q12" s="41"/>
      <c r="R12" s="41"/>
      <c r="S12" s="41"/>
      <c r="T12" s="31"/>
      <c r="X12" s="222"/>
    </row>
    <row r="13" spans="1:24">
      <c r="A13" s="390"/>
      <c r="B13" s="451"/>
      <c r="C13" s="412"/>
      <c r="D13" s="412"/>
      <c r="E13" s="412"/>
      <c r="F13" s="453"/>
      <c r="G13" s="675"/>
      <c r="H13" s="675"/>
      <c r="I13" s="676"/>
      <c r="J13" s="677"/>
      <c r="K13" s="36"/>
      <c r="L13" s="39"/>
      <c r="M13" s="39"/>
      <c r="N13" s="40"/>
      <c r="O13" s="40"/>
      <c r="P13" s="41"/>
      <c r="Q13" s="41"/>
      <c r="R13" s="41"/>
      <c r="S13" s="41"/>
      <c r="T13" s="31"/>
      <c r="X13" s="26"/>
    </row>
    <row r="14" spans="1:24" ht="13.5" thickBot="1">
      <c r="A14" s="423"/>
      <c r="B14" s="678"/>
      <c r="C14" s="425"/>
      <c r="D14" s="425"/>
      <c r="E14" s="425"/>
      <c r="F14" s="426"/>
      <c r="G14" s="430"/>
      <c r="H14" s="430"/>
      <c r="I14" s="679"/>
      <c r="J14" s="680"/>
      <c r="K14" s="52"/>
      <c r="L14" s="55"/>
      <c r="M14" s="55"/>
      <c r="N14" s="56"/>
      <c r="O14" s="56"/>
      <c r="P14" s="57"/>
      <c r="Q14" s="57"/>
      <c r="R14" s="58">
        <f>SUM(Q9:Q14)</f>
        <v>0</v>
      </c>
      <c r="S14" s="58" t="e">
        <f>#REF!-R14</f>
        <v>#REF!</v>
      </c>
      <c r="T14" s="59"/>
    </row>
    <row r="15" spans="1:24">
      <c r="A15" s="390">
        <v>3</v>
      </c>
      <c r="B15" s="451" t="s">
        <v>347</v>
      </c>
      <c r="C15" s="416"/>
      <c r="D15" s="416"/>
      <c r="E15" s="416"/>
      <c r="F15" s="30"/>
      <c r="G15" s="393"/>
      <c r="H15" s="393"/>
      <c r="I15" s="664"/>
      <c r="J15" s="665"/>
      <c r="K15" s="36"/>
      <c r="L15" s="39"/>
      <c r="M15" s="39"/>
      <c r="N15" s="40"/>
      <c r="O15" s="40"/>
      <c r="P15" s="41"/>
      <c r="Q15" s="41"/>
      <c r="R15" s="41"/>
      <c r="S15" s="41"/>
      <c r="T15" s="68"/>
      <c r="X15" s="222"/>
    </row>
    <row r="16" spans="1:24">
      <c r="A16" s="431"/>
      <c r="B16" s="681"/>
      <c r="C16" s="400"/>
      <c r="D16" s="420"/>
      <c r="E16" s="420"/>
      <c r="F16" s="428"/>
      <c r="G16" s="399"/>
      <c r="H16" s="399"/>
      <c r="I16" s="667"/>
      <c r="J16" s="668"/>
      <c r="K16" s="43"/>
      <c r="L16" s="46"/>
      <c r="M16" s="46"/>
      <c r="N16" s="47"/>
      <c r="O16" s="47"/>
      <c r="P16" s="48"/>
      <c r="Q16" s="48"/>
      <c r="R16" s="48"/>
      <c r="S16" s="48"/>
      <c r="T16" s="69"/>
      <c r="X16" s="222"/>
    </row>
    <row r="17" spans="1:24">
      <c r="A17" s="431"/>
      <c r="B17" s="681"/>
      <c r="C17" s="400"/>
      <c r="D17" s="420"/>
      <c r="E17" s="420"/>
      <c r="F17" s="428"/>
      <c r="G17" s="399"/>
      <c r="H17" s="399"/>
      <c r="I17" s="667"/>
      <c r="J17" s="668"/>
      <c r="K17" s="43"/>
      <c r="L17" s="46"/>
      <c r="M17" s="46"/>
      <c r="N17" s="47"/>
      <c r="O17" s="47"/>
      <c r="P17" s="48"/>
      <c r="Q17" s="48"/>
      <c r="R17" s="48"/>
      <c r="S17" s="48"/>
      <c r="T17" s="69"/>
      <c r="X17" s="682"/>
    </row>
    <row r="18" spans="1:24">
      <c r="A18" s="431"/>
      <c r="B18" s="681"/>
      <c r="C18" s="459"/>
      <c r="D18" s="420"/>
      <c r="E18" s="420"/>
      <c r="F18" s="428"/>
      <c r="G18" s="399"/>
      <c r="H18" s="399"/>
      <c r="I18" s="667"/>
      <c r="J18" s="668"/>
      <c r="K18" s="43"/>
      <c r="L18" s="46"/>
      <c r="M18" s="46"/>
      <c r="N18" s="47"/>
      <c r="O18" s="47"/>
      <c r="P18" s="48"/>
      <c r="Q18" s="48"/>
      <c r="R18" s="48"/>
      <c r="S18" s="48"/>
      <c r="T18" s="69"/>
    </row>
    <row r="19" spans="1:24">
      <c r="A19" s="683"/>
      <c r="B19" s="684"/>
      <c r="C19" s="459"/>
      <c r="D19" s="416"/>
      <c r="E19" s="416"/>
      <c r="F19" s="685"/>
      <c r="G19" s="478"/>
      <c r="H19" s="478"/>
      <c r="I19" s="686"/>
      <c r="J19" s="687"/>
      <c r="K19" s="36"/>
      <c r="L19" s="39"/>
      <c r="M19" s="39"/>
      <c r="N19" s="40"/>
      <c r="O19" s="40"/>
      <c r="P19" s="41"/>
      <c r="Q19" s="41"/>
      <c r="R19" s="41"/>
      <c r="S19" s="41"/>
      <c r="T19" s="42"/>
    </row>
    <row r="20" spans="1:24">
      <c r="A20" s="683"/>
      <c r="B20" s="684"/>
      <c r="C20" s="459"/>
      <c r="D20" s="416"/>
      <c r="E20" s="416"/>
      <c r="F20" s="685"/>
      <c r="G20" s="478"/>
      <c r="H20" s="478"/>
      <c r="I20" s="686"/>
      <c r="J20" s="687"/>
      <c r="K20" s="36"/>
      <c r="L20" s="39"/>
      <c r="M20" s="39"/>
      <c r="N20" s="40"/>
      <c r="O20" s="40"/>
      <c r="P20" s="41"/>
      <c r="Q20" s="41"/>
      <c r="R20" s="41"/>
      <c r="S20" s="41"/>
      <c r="T20" s="42"/>
    </row>
    <row r="21" spans="1:24" ht="13.5" thickBot="1">
      <c r="A21" s="434"/>
      <c r="B21" s="470"/>
      <c r="C21" s="425"/>
      <c r="D21" s="425"/>
      <c r="E21" s="425"/>
      <c r="F21" s="426"/>
      <c r="G21" s="405"/>
      <c r="H21" s="405"/>
      <c r="I21" s="671"/>
      <c r="J21" s="672"/>
      <c r="K21" s="52"/>
      <c r="L21" s="55"/>
      <c r="M21" s="55"/>
      <c r="N21" s="56"/>
      <c r="O21" s="56"/>
      <c r="P21" s="57"/>
      <c r="Q21" s="57"/>
      <c r="R21" s="58">
        <f>SUM(Q15:Q21)</f>
        <v>0</v>
      </c>
      <c r="S21" s="58" t="e">
        <f>#REF!-R21</f>
        <v>#REF!</v>
      </c>
      <c r="T21" s="59"/>
    </row>
    <row r="22" spans="1:24">
      <c r="A22" s="406">
        <v>4</v>
      </c>
      <c r="B22" s="451" t="s">
        <v>348</v>
      </c>
      <c r="C22" s="416"/>
      <c r="D22" s="416"/>
      <c r="E22" s="416"/>
      <c r="F22" s="30"/>
      <c r="G22" s="393"/>
      <c r="H22" s="393"/>
      <c r="I22" s="664"/>
      <c r="J22" s="665"/>
      <c r="K22" s="36"/>
      <c r="L22" s="39"/>
      <c r="M22" s="39"/>
      <c r="N22" s="40"/>
      <c r="O22" s="40"/>
      <c r="P22" s="41"/>
      <c r="Q22" s="41"/>
      <c r="R22" s="41"/>
      <c r="S22" s="41"/>
      <c r="T22" s="60"/>
    </row>
    <row r="23" spans="1:24">
      <c r="A23" s="411"/>
      <c r="B23" s="674"/>
      <c r="C23" s="420"/>
      <c r="D23" s="420"/>
      <c r="E23" s="420"/>
      <c r="F23" s="421"/>
      <c r="G23" s="399"/>
      <c r="H23" s="399"/>
      <c r="I23" s="667"/>
      <c r="J23" s="668"/>
      <c r="K23" s="43"/>
      <c r="L23" s="46"/>
      <c r="M23" s="46"/>
      <c r="N23" s="47"/>
      <c r="O23" s="47"/>
      <c r="P23" s="48"/>
      <c r="Q23" s="48"/>
      <c r="R23" s="48"/>
      <c r="S23" s="48"/>
      <c r="T23" s="61"/>
    </row>
    <row r="24" spans="1:24">
      <c r="A24" s="390"/>
      <c r="B24" s="436"/>
      <c r="C24" s="420"/>
      <c r="D24" s="420"/>
      <c r="E24" s="420"/>
      <c r="F24" s="421"/>
      <c r="G24" s="399"/>
      <c r="H24" s="399"/>
      <c r="I24" s="667"/>
      <c r="J24" s="668"/>
      <c r="K24" s="43"/>
      <c r="L24" s="46"/>
      <c r="M24" s="46"/>
      <c r="N24" s="47"/>
      <c r="O24" s="47"/>
      <c r="P24" s="48"/>
      <c r="Q24" s="48"/>
      <c r="R24" s="48"/>
      <c r="S24" s="48"/>
      <c r="T24" s="70"/>
    </row>
    <row r="25" spans="1:24">
      <c r="A25" s="431"/>
      <c r="B25" s="674"/>
      <c r="C25" s="420"/>
      <c r="D25" s="420"/>
      <c r="E25" s="420"/>
      <c r="F25" s="421"/>
      <c r="G25" s="399"/>
      <c r="H25" s="399"/>
      <c r="I25" s="667"/>
      <c r="J25" s="668"/>
      <c r="K25" s="43"/>
      <c r="L25" s="46"/>
      <c r="M25" s="46"/>
      <c r="N25" s="47"/>
      <c r="O25" s="47"/>
      <c r="P25" s="48"/>
      <c r="Q25" s="48"/>
      <c r="R25" s="48"/>
      <c r="S25" s="48"/>
      <c r="T25" s="71"/>
    </row>
    <row r="26" spans="1:24" ht="13.5" thickBot="1">
      <c r="A26" s="437"/>
      <c r="B26" s="470"/>
      <c r="C26" s="425"/>
      <c r="D26" s="425"/>
      <c r="E26" s="425"/>
      <c r="F26" s="426"/>
      <c r="G26" s="405"/>
      <c r="H26" s="405"/>
      <c r="I26" s="671"/>
      <c r="J26" s="672"/>
      <c r="K26" s="52"/>
      <c r="L26" s="55"/>
      <c r="M26" s="55"/>
      <c r="N26" s="56"/>
      <c r="O26" s="56"/>
      <c r="P26" s="57"/>
      <c r="Q26" s="57"/>
      <c r="R26" s="58">
        <f>SUM(Q22:Q26)</f>
        <v>0</v>
      </c>
      <c r="S26" s="58" t="e">
        <f>#REF!-R26</f>
        <v>#REF!</v>
      </c>
      <c r="T26" s="59"/>
    </row>
    <row r="27" spans="1:24">
      <c r="A27" s="438">
        <v>5</v>
      </c>
      <c r="B27" s="688" t="s">
        <v>349</v>
      </c>
      <c r="C27" s="416"/>
      <c r="D27" s="416"/>
      <c r="E27" s="416"/>
      <c r="F27" s="30"/>
      <c r="G27" s="393"/>
      <c r="H27" s="393"/>
      <c r="I27" s="664"/>
      <c r="J27" s="665"/>
      <c r="K27" s="36"/>
      <c r="L27" s="39"/>
      <c r="M27" s="39"/>
      <c r="N27" s="40"/>
      <c r="O27" s="40"/>
      <c r="P27" s="41"/>
      <c r="Q27" s="41"/>
      <c r="R27" s="41"/>
      <c r="S27" s="41"/>
      <c r="T27" s="60"/>
    </row>
    <row r="28" spans="1:24">
      <c r="A28" s="431"/>
      <c r="B28" s="681"/>
      <c r="C28" s="420"/>
      <c r="D28" s="420"/>
      <c r="E28" s="420"/>
      <c r="F28" s="421"/>
      <c r="G28" s="399"/>
      <c r="H28" s="399"/>
      <c r="I28" s="667"/>
      <c r="J28" s="668"/>
      <c r="K28" s="43"/>
      <c r="L28" s="46"/>
      <c r="M28" s="46"/>
      <c r="N28" s="47"/>
      <c r="O28" s="47"/>
      <c r="P28" s="48"/>
      <c r="Q28" s="48"/>
      <c r="R28" s="48"/>
      <c r="S28" s="48"/>
      <c r="T28" s="49"/>
    </row>
    <row r="29" spans="1:24">
      <c r="A29" s="431"/>
      <c r="B29" s="681"/>
      <c r="C29" s="420"/>
      <c r="D29" s="416"/>
      <c r="E29" s="416"/>
      <c r="F29" s="30"/>
      <c r="G29" s="399"/>
      <c r="H29" s="399"/>
      <c r="I29" s="667"/>
      <c r="J29" s="668"/>
      <c r="K29" s="43"/>
      <c r="L29" s="46"/>
      <c r="M29" s="46"/>
      <c r="N29" s="47"/>
      <c r="O29" s="47"/>
      <c r="P29" s="48"/>
      <c r="Q29" s="48"/>
      <c r="R29" s="48"/>
      <c r="S29" s="48"/>
      <c r="T29" s="49"/>
    </row>
    <row r="30" spans="1:24">
      <c r="A30" s="431"/>
      <c r="B30" s="681"/>
      <c r="C30" s="420"/>
      <c r="D30" s="416"/>
      <c r="E30" s="416"/>
      <c r="F30" s="30"/>
      <c r="G30" s="399"/>
      <c r="H30" s="399"/>
      <c r="I30" s="667"/>
      <c r="J30" s="668"/>
      <c r="K30" s="43"/>
      <c r="L30" s="46"/>
      <c r="M30" s="46"/>
      <c r="N30" s="47"/>
      <c r="O30" s="47"/>
      <c r="P30" s="48"/>
      <c r="Q30" s="48"/>
      <c r="R30" s="48"/>
      <c r="S30" s="48"/>
      <c r="T30" s="49"/>
    </row>
    <row r="31" spans="1:24" ht="13.5" thickBot="1">
      <c r="A31" s="443"/>
      <c r="B31" s="689"/>
      <c r="C31" s="425"/>
      <c r="D31" s="425"/>
      <c r="E31" s="425"/>
      <c r="F31" s="426"/>
      <c r="G31" s="405"/>
      <c r="H31" s="405"/>
      <c r="I31" s="671"/>
      <c r="J31" s="672"/>
      <c r="K31" s="52"/>
      <c r="L31" s="55"/>
      <c r="M31" s="55"/>
      <c r="N31" s="56"/>
      <c r="O31" s="56"/>
      <c r="P31" s="57"/>
      <c r="Q31" s="57"/>
      <c r="R31" s="58">
        <f>SUM(Q27:Q31)</f>
        <v>0</v>
      </c>
      <c r="S31" s="58" t="e">
        <f>#REF!-R31</f>
        <v>#REF!</v>
      </c>
      <c r="T31" s="59"/>
    </row>
    <row r="32" spans="1:24">
      <c r="A32" s="438">
        <v>6</v>
      </c>
      <c r="B32" s="673" t="s">
        <v>350</v>
      </c>
      <c r="C32" s="416"/>
      <c r="D32" s="416"/>
      <c r="E32" s="416"/>
      <c r="F32" s="30"/>
      <c r="G32" s="393"/>
      <c r="H32" s="393"/>
      <c r="I32" s="664"/>
      <c r="J32" s="665"/>
      <c r="K32" s="36"/>
      <c r="L32" s="39"/>
      <c r="M32" s="39"/>
      <c r="N32" s="40"/>
      <c r="O32" s="40"/>
      <c r="P32" s="41"/>
      <c r="Q32" s="41"/>
      <c r="R32" s="41"/>
      <c r="S32" s="41"/>
      <c r="T32" s="60"/>
    </row>
    <row r="33" spans="1:21">
      <c r="A33" s="411"/>
      <c r="B33" s="681"/>
      <c r="C33" s="420"/>
      <c r="D33" s="420"/>
      <c r="E33" s="420"/>
      <c r="F33" s="421"/>
      <c r="G33" s="399"/>
      <c r="H33" s="399"/>
      <c r="I33" s="667"/>
      <c r="J33" s="668"/>
      <c r="K33" s="43"/>
      <c r="L33" s="46"/>
      <c r="M33" s="46"/>
      <c r="N33" s="47"/>
      <c r="O33" s="47"/>
      <c r="P33" s="48"/>
      <c r="Q33" s="48"/>
      <c r="R33" s="48"/>
      <c r="S33" s="48"/>
      <c r="T33" s="49"/>
    </row>
    <row r="34" spans="1:21" ht="13.5" thickBot="1">
      <c r="A34" s="446"/>
      <c r="B34" s="470"/>
      <c r="C34" s="425"/>
      <c r="D34" s="425"/>
      <c r="E34" s="425"/>
      <c r="F34" s="426"/>
      <c r="G34" s="405"/>
      <c r="H34" s="405"/>
      <c r="I34" s="671"/>
      <c r="J34" s="672"/>
      <c r="K34" s="52"/>
      <c r="L34" s="55"/>
      <c r="M34" s="55"/>
      <c r="N34" s="56"/>
      <c r="O34" s="56"/>
      <c r="P34" s="57"/>
      <c r="Q34" s="57"/>
      <c r="R34" s="58">
        <f>SUM(Q32:Q34)</f>
        <v>0</v>
      </c>
      <c r="S34" s="58" t="e">
        <f>#REF!-R34</f>
        <v>#REF!</v>
      </c>
      <c r="T34" s="59"/>
    </row>
    <row r="35" spans="1:21">
      <c r="A35" s="390">
        <v>7</v>
      </c>
      <c r="B35" s="673" t="s">
        <v>351</v>
      </c>
      <c r="C35" s="416"/>
      <c r="D35" s="416"/>
      <c r="E35" s="416"/>
      <c r="F35" s="30"/>
      <c r="G35" s="393"/>
      <c r="H35" s="393"/>
      <c r="I35" s="664"/>
      <c r="J35" s="665"/>
      <c r="K35" s="36"/>
      <c r="L35" s="39"/>
      <c r="M35" s="39"/>
      <c r="N35" s="40"/>
      <c r="O35" s="40"/>
      <c r="P35" s="41"/>
      <c r="Q35" s="41"/>
      <c r="R35" s="41"/>
      <c r="S35" s="41"/>
      <c r="T35" s="68"/>
    </row>
    <row r="36" spans="1:21">
      <c r="A36" s="431"/>
      <c r="B36" s="681"/>
      <c r="C36" s="420"/>
      <c r="D36" s="420"/>
      <c r="E36" s="420"/>
      <c r="F36" s="447"/>
      <c r="G36" s="399"/>
      <c r="H36" s="399"/>
      <c r="I36" s="667"/>
      <c r="J36" s="668"/>
      <c r="K36" s="43"/>
      <c r="L36" s="46"/>
      <c r="M36" s="46"/>
      <c r="N36" s="47"/>
      <c r="O36" s="47"/>
      <c r="P36" s="48"/>
      <c r="Q36" s="48"/>
      <c r="R36" s="48"/>
      <c r="S36" s="48"/>
      <c r="T36" s="49"/>
    </row>
    <row r="37" spans="1:21">
      <c r="A37" s="431"/>
      <c r="B37" s="681"/>
      <c r="C37" s="420"/>
      <c r="D37" s="420"/>
      <c r="E37" s="420"/>
      <c r="F37" s="447"/>
      <c r="G37" s="399"/>
      <c r="H37" s="399"/>
      <c r="I37" s="667"/>
      <c r="J37" s="668"/>
      <c r="K37" s="43"/>
      <c r="L37" s="46"/>
      <c r="M37" s="46"/>
      <c r="N37" s="47"/>
      <c r="O37" s="47"/>
      <c r="P37" s="48"/>
      <c r="Q37" s="48"/>
      <c r="R37" s="48"/>
      <c r="S37" s="48"/>
      <c r="T37" s="49"/>
    </row>
    <row r="38" spans="1:21">
      <c r="A38" s="431"/>
      <c r="B38" s="681"/>
      <c r="C38" s="420"/>
      <c r="D38" s="420"/>
      <c r="E38" s="420"/>
      <c r="F38" s="447"/>
      <c r="G38" s="399"/>
      <c r="H38" s="399"/>
      <c r="I38" s="667"/>
      <c r="J38" s="668"/>
      <c r="K38" s="43"/>
      <c r="L38" s="46"/>
      <c r="M38" s="46"/>
      <c r="N38" s="47"/>
      <c r="O38" s="47"/>
      <c r="P38" s="48"/>
      <c r="Q38" s="48"/>
      <c r="R38" s="48"/>
      <c r="S38" s="48"/>
      <c r="T38" s="49"/>
    </row>
    <row r="39" spans="1:21">
      <c r="A39" s="431"/>
      <c r="B39" s="681"/>
      <c r="C39" s="420"/>
      <c r="D39" s="420"/>
      <c r="E39" s="420"/>
      <c r="F39" s="397"/>
      <c r="G39" s="399"/>
      <c r="H39" s="399"/>
      <c r="I39" s="667"/>
      <c r="J39" s="668"/>
      <c r="K39" s="43"/>
      <c r="L39" s="46"/>
      <c r="M39" s="46"/>
      <c r="N39" s="47"/>
      <c r="O39" s="47"/>
      <c r="P39" s="48"/>
      <c r="Q39" s="48"/>
      <c r="R39" s="48"/>
      <c r="S39" s="48"/>
      <c r="T39" s="49"/>
    </row>
    <row r="40" spans="1:21" ht="13.5" thickBot="1">
      <c r="A40" s="446"/>
      <c r="B40" s="470"/>
      <c r="C40" s="425"/>
      <c r="D40" s="425"/>
      <c r="E40" s="425"/>
      <c r="F40" s="30"/>
      <c r="G40" s="405"/>
      <c r="H40" s="405"/>
      <c r="I40" s="671"/>
      <c r="J40" s="672"/>
      <c r="K40" s="52"/>
      <c r="L40" s="55"/>
      <c r="M40" s="55"/>
      <c r="N40" s="56"/>
      <c r="O40" s="56"/>
      <c r="P40" s="57"/>
      <c r="Q40" s="57"/>
      <c r="R40" s="58">
        <f>SUM(Q35:Q40)</f>
        <v>0</v>
      </c>
      <c r="S40" s="58" t="e">
        <f>#REF!-R40</f>
        <v>#REF!</v>
      </c>
      <c r="T40" s="42"/>
    </row>
    <row r="41" spans="1:21">
      <c r="A41" s="406">
        <v>8</v>
      </c>
      <c r="B41" s="673" t="s">
        <v>352</v>
      </c>
      <c r="C41" s="448"/>
      <c r="D41" s="449"/>
      <c r="E41" s="449"/>
      <c r="F41" s="450"/>
      <c r="G41" s="393"/>
      <c r="H41" s="393"/>
      <c r="I41" s="664"/>
      <c r="J41" s="665"/>
      <c r="K41" s="36"/>
      <c r="L41" s="39"/>
      <c r="M41" s="39"/>
      <c r="N41" s="40"/>
      <c r="O41" s="40"/>
      <c r="P41" s="41"/>
      <c r="Q41" s="41"/>
      <c r="R41" s="41"/>
      <c r="S41" s="41"/>
      <c r="T41" s="68"/>
    </row>
    <row r="42" spans="1:21">
      <c r="A42" s="411"/>
      <c r="B42" s="451"/>
      <c r="C42" s="420"/>
      <c r="D42" s="452"/>
      <c r="E42" s="452"/>
      <c r="F42" s="413"/>
      <c r="G42" s="399"/>
      <c r="H42" s="399"/>
      <c r="I42" s="667"/>
      <c r="J42" s="668"/>
      <c r="K42" s="43"/>
      <c r="L42" s="46"/>
      <c r="M42" s="46"/>
      <c r="N42" s="47"/>
      <c r="O42" s="47"/>
      <c r="P42" s="48"/>
      <c r="Q42" s="48"/>
      <c r="R42" s="48"/>
      <c r="S42" s="48"/>
      <c r="T42" s="42"/>
    </row>
    <row r="43" spans="1:21">
      <c r="A43" s="431"/>
      <c r="B43" s="681"/>
      <c r="C43" s="420"/>
      <c r="D43" s="420"/>
      <c r="E43" s="420"/>
      <c r="F43" s="421"/>
      <c r="G43" s="399"/>
      <c r="H43" s="399"/>
      <c r="I43" s="667"/>
      <c r="J43" s="668"/>
      <c r="K43" s="43"/>
      <c r="L43" s="46"/>
      <c r="M43" s="46"/>
      <c r="N43" s="47"/>
      <c r="O43" s="47"/>
      <c r="P43" s="48"/>
      <c r="Q43" s="48"/>
      <c r="R43" s="51"/>
      <c r="S43" s="51"/>
      <c r="T43" s="49"/>
    </row>
    <row r="44" spans="1:21">
      <c r="A44" s="431"/>
      <c r="B44" s="681"/>
      <c r="C44" s="420"/>
      <c r="D44" s="420"/>
      <c r="E44" s="420"/>
      <c r="F44" s="421"/>
      <c r="G44" s="399"/>
      <c r="H44" s="399"/>
      <c r="I44" s="667"/>
      <c r="J44" s="668"/>
      <c r="K44" s="43"/>
      <c r="L44" s="46"/>
      <c r="M44" s="46"/>
      <c r="N44" s="47"/>
      <c r="O44" s="47"/>
      <c r="P44" s="48"/>
      <c r="Q44" s="48"/>
      <c r="R44" s="51"/>
      <c r="S44" s="51"/>
      <c r="T44" s="49"/>
    </row>
    <row r="45" spans="1:21">
      <c r="A45" s="431"/>
      <c r="B45" s="681"/>
      <c r="C45" s="420"/>
      <c r="D45" s="420"/>
      <c r="E45" s="420"/>
      <c r="F45" s="397"/>
      <c r="G45" s="399"/>
      <c r="H45" s="399"/>
      <c r="I45" s="667"/>
      <c r="J45" s="668"/>
      <c r="K45" s="43"/>
      <c r="L45" s="46"/>
      <c r="M45" s="46"/>
      <c r="N45" s="47"/>
      <c r="O45" s="47"/>
      <c r="P45" s="48"/>
      <c r="Q45" s="48"/>
      <c r="R45" s="51"/>
      <c r="S45" s="51"/>
      <c r="T45" s="49"/>
    </row>
    <row r="46" spans="1:21" ht="13.5" thickBot="1">
      <c r="A46" s="446"/>
      <c r="B46" s="470"/>
      <c r="C46" s="425"/>
      <c r="D46" s="425"/>
      <c r="E46" s="425"/>
      <c r="F46" s="426"/>
      <c r="G46" s="405"/>
      <c r="H46" s="405"/>
      <c r="I46" s="671"/>
      <c r="J46" s="672"/>
      <c r="K46" s="52"/>
      <c r="L46" s="55"/>
      <c r="M46" s="55"/>
      <c r="N46" s="56"/>
      <c r="O46" s="56"/>
      <c r="P46" s="57"/>
      <c r="Q46" s="57"/>
      <c r="R46" s="58">
        <f>SUM(Q41:Q46)</f>
        <v>0</v>
      </c>
      <c r="S46" s="58" t="e">
        <f>#REF!-R46</f>
        <v>#REF!</v>
      </c>
      <c r="T46" s="59"/>
    </row>
    <row r="47" spans="1:21">
      <c r="A47" s="390">
        <v>9</v>
      </c>
      <c r="B47" s="451" t="s">
        <v>353</v>
      </c>
      <c r="C47" s="416"/>
      <c r="D47" s="416"/>
      <c r="E47" s="416"/>
      <c r="F47" s="30"/>
      <c r="G47" s="393"/>
      <c r="H47" s="393"/>
      <c r="I47" s="664"/>
      <c r="J47" s="665"/>
      <c r="K47" s="36"/>
      <c r="L47" s="39"/>
      <c r="M47" s="39"/>
      <c r="N47" s="40"/>
      <c r="O47" s="40"/>
      <c r="P47" s="41"/>
      <c r="Q47" s="41"/>
      <c r="R47" s="41"/>
      <c r="S47" s="41"/>
      <c r="T47" s="60"/>
      <c r="U47" s="73"/>
    </row>
    <row r="48" spans="1:21">
      <c r="A48" s="431"/>
      <c r="B48" s="666"/>
      <c r="C48" s="420"/>
      <c r="D48" s="420"/>
      <c r="E48" s="420"/>
      <c r="F48" s="421"/>
      <c r="G48" s="399"/>
      <c r="H48" s="399"/>
      <c r="I48" s="667"/>
      <c r="J48" s="668"/>
      <c r="K48" s="43"/>
      <c r="L48" s="46"/>
      <c r="M48" s="46"/>
      <c r="N48" s="47"/>
      <c r="O48" s="47"/>
      <c r="P48" s="48"/>
      <c r="Q48" s="48"/>
      <c r="R48" s="48"/>
      <c r="S48" s="48"/>
      <c r="T48" s="49"/>
      <c r="U48" s="73"/>
    </row>
    <row r="49" spans="1:21">
      <c r="A49" s="431"/>
      <c r="B49" s="666"/>
      <c r="C49" s="420"/>
      <c r="D49" s="420"/>
      <c r="E49" s="420"/>
      <c r="F49" s="455"/>
      <c r="G49" s="399"/>
      <c r="H49" s="399"/>
      <c r="I49" s="667"/>
      <c r="J49" s="668"/>
      <c r="K49" s="43"/>
      <c r="L49" s="46"/>
      <c r="M49" s="46"/>
      <c r="N49" s="47"/>
      <c r="O49" s="47"/>
      <c r="P49" s="48"/>
      <c r="Q49" s="48"/>
      <c r="R49" s="48"/>
      <c r="S49" s="48"/>
      <c r="T49" s="49"/>
      <c r="U49" s="73"/>
    </row>
    <row r="50" spans="1:21">
      <c r="A50" s="431"/>
      <c r="B50" s="235"/>
      <c r="C50" s="420"/>
      <c r="D50" s="420"/>
      <c r="E50" s="420"/>
      <c r="F50" s="455"/>
      <c r="G50" s="399"/>
      <c r="H50" s="399"/>
      <c r="I50" s="667"/>
      <c r="J50" s="668"/>
      <c r="K50" s="43"/>
      <c r="L50" s="46"/>
      <c r="M50" s="46"/>
      <c r="N50" s="47"/>
      <c r="O50" s="47"/>
      <c r="P50" s="48"/>
      <c r="Q50" s="48"/>
      <c r="R50" s="48"/>
      <c r="S50" s="48"/>
      <c r="T50" s="49"/>
      <c r="U50" s="73"/>
    </row>
    <row r="51" spans="1:21">
      <c r="A51" s="431"/>
      <c r="B51" s="445"/>
      <c r="C51" s="420"/>
      <c r="D51" s="420"/>
      <c r="E51" s="420"/>
      <c r="F51" s="397"/>
      <c r="G51" s="399"/>
      <c r="H51" s="399"/>
      <c r="I51" s="667"/>
      <c r="J51" s="668"/>
      <c r="K51" s="43"/>
      <c r="L51" s="46"/>
      <c r="M51" s="46"/>
      <c r="N51" s="47"/>
      <c r="O51" s="47"/>
      <c r="P51" s="48"/>
      <c r="Q51" s="48"/>
      <c r="R51" s="51"/>
      <c r="S51" s="51"/>
      <c r="T51" s="49"/>
    </row>
    <row r="52" spans="1:21" ht="13.5" thickBot="1">
      <c r="A52" s="446"/>
      <c r="B52" s="470"/>
      <c r="C52" s="425"/>
      <c r="D52" s="425"/>
      <c r="E52" s="425"/>
      <c r="F52" s="426"/>
      <c r="G52" s="405"/>
      <c r="H52" s="405"/>
      <c r="I52" s="671"/>
      <c r="J52" s="672"/>
      <c r="K52" s="52"/>
      <c r="L52" s="55"/>
      <c r="M52" s="55"/>
      <c r="N52" s="56"/>
      <c r="O52" s="56"/>
      <c r="P52" s="57"/>
      <c r="Q52" s="57"/>
      <c r="R52" s="58">
        <f>SUM(Q47:Q52)</f>
        <v>0</v>
      </c>
      <c r="S52" s="58" t="e">
        <f>#REF!-R52</f>
        <v>#REF!</v>
      </c>
      <c r="T52" s="59"/>
    </row>
    <row r="53" spans="1:21">
      <c r="A53" s="390">
        <v>10</v>
      </c>
      <c r="B53" s="451" t="s">
        <v>354</v>
      </c>
      <c r="C53" s="408"/>
      <c r="D53" s="408"/>
      <c r="E53" s="408"/>
      <c r="F53" s="409"/>
      <c r="G53" s="393"/>
      <c r="H53" s="393"/>
      <c r="I53" s="664"/>
      <c r="J53" s="665"/>
      <c r="K53" s="36"/>
      <c r="L53" s="39"/>
      <c r="M53" s="39"/>
      <c r="N53" s="40"/>
      <c r="O53" s="40"/>
      <c r="P53" s="41"/>
      <c r="Q53" s="41"/>
      <c r="R53" s="41"/>
      <c r="S53" s="41"/>
      <c r="T53" s="68"/>
    </row>
    <row r="54" spans="1:21">
      <c r="A54" s="456"/>
      <c r="B54" s="674"/>
      <c r="C54" s="457"/>
      <c r="D54" s="412"/>
      <c r="E54" s="412"/>
      <c r="F54" s="458"/>
      <c r="G54" s="399"/>
      <c r="H54" s="399"/>
      <c r="I54" s="667"/>
      <c r="J54" s="668"/>
      <c r="K54" s="43"/>
      <c r="L54" s="46"/>
      <c r="M54" s="46"/>
      <c r="N54" s="47"/>
      <c r="O54" s="47"/>
      <c r="P54" s="48"/>
      <c r="Q54" s="48"/>
      <c r="R54" s="48"/>
      <c r="S54" s="48"/>
      <c r="T54" s="74"/>
    </row>
    <row r="55" spans="1:21">
      <c r="A55" s="411"/>
      <c r="B55" s="674"/>
      <c r="C55" s="459"/>
      <c r="D55" s="416"/>
      <c r="E55" s="416"/>
      <c r="F55" s="460"/>
      <c r="G55" s="399"/>
      <c r="H55" s="399"/>
      <c r="I55" s="667"/>
      <c r="J55" s="668"/>
      <c r="K55" s="43"/>
      <c r="L55" s="46"/>
      <c r="M55" s="46"/>
      <c r="N55" s="47"/>
      <c r="O55" s="47"/>
      <c r="P55" s="48"/>
      <c r="Q55" s="48"/>
      <c r="R55" s="48"/>
      <c r="S55" s="48"/>
      <c r="T55" s="30"/>
    </row>
    <row r="56" spans="1:21">
      <c r="A56" s="431"/>
      <c r="B56" s="690"/>
      <c r="C56" s="400"/>
      <c r="D56" s="420"/>
      <c r="E56" s="420"/>
      <c r="F56" s="461"/>
      <c r="G56" s="399"/>
      <c r="H56" s="399"/>
      <c r="I56" s="667"/>
      <c r="J56" s="668"/>
      <c r="K56" s="43"/>
      <c r="L56" s="46"/>
      <c r="M56" s="46"/>
      <c r="N56" s="47"/>
      <c r="O56" s="47"/>
      <c r="P56" s="48"/>
      <c r="Q56" s="48"/>
      <c r="R56" s="48"/>
      <c r="S56" s="48"/>
      <c r="T56" s="49"/>
    </row>
    <row r="57" spans="1:21">
      <c r="A57" s="431"/>
      <c r="B57" s="691"/>
      <c r="C57" s="463"/>
      <c r="D57" s="464"/>
      <c r="E57" s="464"/>
      <c r="F57" s="465"/>
      <c r="G57" s="399"/>
      <c r="H57" s="399"/>
      <c r="I57" s="667"/>
      <c r="J57" s="668"/>
      <c r="K57" s="43"/>
      <c r="L57" s="46"/>
      <c r="M57" s="46"/>
      <c r="N57" s="47"/>
      <c r="O57" s="47"/>
      <c r="P57" s="48"/>
      <c r="Q57" s="48"/>
      <c r="R57" s="51"/>
      <c r="S57" s="51"/>
      <c r="T57" s="49"/>
    </row>
    <row r="58" spans="1:21" ht="13.5" thickBot="1">
      <c r="A58" s="466"/>
      <c r="B58" s="692"/>
      <c r="C58" s="468"/>
      <c r="D58" s="425"/>
      <c r="E58" s="425"/>
      <c r="F58" s="426"/>
      <c r="G58" s="405"/>
      <c r="H58" s="405"/>
      <c r="I58" s="671"/>
      <c r="J58" s="672"/>
      <c r="K58" s="52"/>
      <c r="L58" s="55"/>
      <c r="M58" s="55"/>
      <c r="N58" s="56"/>
      <c r="O58" s="56"/>
      <c r="P58" s="57"/>
      <c r="Q58" s="57"/>
      <c r="R58" s="58">
        <f>SUM(Q53:Q58)</f>
        <v>0</v>
      </c>
      <c r="S58" s="58" t="e">
        <f>#REF!-R58</f>
        <v>#REF!</v>
      </c>
      <c r="T58" s="59"/>
    </row>
    <row r="59" spans="1:21">
      <c r="A59" s="390">
        <v>11</v>
      </c>
      <c r="B59" s="451" t="s">
        <v>355</v>
      </c>
      <c r="C59" s="416"/>
      <c r="D59" s="416"/>
      <c r="E59" s="416"/>
      <c r="F59" s="30"/>
      <c r="G59" s="393"/>
      <c r="H59" s="393"/>
      <c r="I59" s="664"/>
      <c r="J59" s="665"/>
      <c r="K59" s="36"/>
      <c r="L59" s="39"/>
      <c r="M59" s="39"/>
      <c r="N59" s="40"/>
      <c r="O59" s="40"/>
      <c r="P59" s="41"/>
      <c r="Q59" s="41"/>
      <c r="R59" s="41"/>
      <c r="S59" s="41"/>
      <c r="T59" s="68"/>
    </row>
    <row r="60" spans="1:21">
      <c r="A60" s="431"/>
      <c r="B60" s="681"/>
      <c r="C60" s="420"/>
      <c r="D60" s="420"/>
      <c r="E60" s="420"/>
      <c r="F60" s="428"/>
      <c r="G60" s="399"/>
      <c r="H60" s="399"/>
      <c r="I60" s="667"/>
      <c r="J60" s="668"/>
      <c r="K60" s="43"/>
      <c r="L60" s="46"/>
      <c r="M60" s="46"/>
      <c r="N60" s="47"/>
      <c r="O60" s="47"/>
      <c r="P60" s="48"/>
      <c r="Q60" s="48"/>
      <c r="R60" s="48"/>
      <c r="S60" s="48"/>
      <c r="T60" s="69"/>
    </row>
    <row r="61" spans="1:21">
      <c r="A61" s="431"/>
      <c r="B61" s="681"/>
      <c r="C61" s="420"/>
      <c r="D61" s="420"/>
      <c r="E61" s="420"/>
      <c r="F61" s="421"/>
      <c r="G61" s="399"/>
      <c r="H61" s="399"/>
      <c r="I61" s="667"/>
      <c r="J61" s="668"/>
      <c r="K61" s="43"/>
      <c r="L61" s="46"/>
      <c r="M61" s="46"/>
      <c r="N61" s="47"/>
      <c r="O61" s="47"/>
      <c r="P61" s="48"/>
      <c r="Q61" s="48"/>
      <c r="R61" s="48"/>
      <c r="S61" s="48"/>
      <c r="T61" s="49"/>
    </row>
    <row r="62" spans="1:21">
      <c r="A62" s="431"/>
      <c r="B62" s="681"/>
      <c r="C62" s="420"/>
      <c r="D62" s="420"/>
      <c r="E62" s="420"/>
      <c r="F62" s="421"/>
      <c r="G62" s="399"/>
      <c r="H62" s="399"/>
      <c r="I62" s="667"/>
      <c r="J62" s="668"/>
      <c r="K62" s="43"/>
      <c r="L62" s="46"/>
      <c r="M62" s="46"/>
      <c r="N62" s="47"/>
      <c r="O62" s="47"/>
      <c r="P62" s="48"/>
      <c r="Q62" s="48"/>
      <c r="R62" s="48"/>
      <c r="S62" s="48"/>
      <c r="T62" s="49"/>
    </row>
    <row r="63" spans="1:21">
      <c r="A63" s="431"/>
      <c r="B63" s="445"/>
      <c r="C63" s="420"/>
      <c r="D63" s="420"/>
      <c r="E63" s="420"/>
      <c r="F63" s="397"/>
      <c r="G63" s="399"/>
      <c r="H63" s="399"/>
      <c r="I63" s="667"/>
      <c r="J63" s="668"/>
      <c r="K63" s="43"/>
      <c r="L63" s="46"/>
      <c r="M63" s="46"/>
      <c r="N63" s="47"/>
      <c r="O63" s="47"/>
      <c r="P63" s="48"/>
      <c r="Q63" s="48"/>
      <c r="R63" s="51"/>
      <c r="S63" s="51"/>
      <c r="T63" s="49"/>
    </row>
    <row r="64" spans="1:21" ht="13.5" thickBot="1">
      <c r="A64" s="469"/>
      <c r="B64" s="470"/>
      <c r="C64" s="425"/>
      <c r="D64" s="425"/>
      <c r="E64" s="425"/>
      <c r="F64" s="426"/>
      <c r="G64" s="405"/>
      <c r="H64" s="405"/>
      <c r="I64" s="671"/>
      <c r="J64" s="672"/>
      <c r="K64" s="52"/>
      <c r="L64" s="55"/>
      <c r="M64" s="55"/>
      <c r="N64" s="56"/>
      <c r="O64" s="56"/>
      <c r="P64" s="57"/>
      <c r="Q64" s="57"/>
      <c r="R64" s="58">
        <f>SUM(Q59:Q64)</f>
        <v>0</v>
      </c>
      <c r="S64" s="58" t="e">
        <f>#REF!-R64</f>
        <v>#REF!</v>
      </c>
      <c r="T64" s="59"/>
    </row>
    <row r="65" spans="1:20">
      <c r="A65" s="406">
        <v>12</v>
      </c>
      <c r="B65" s="474" t="s">
        <v>356</v>
      </c>
      <c r="C65" s="408"/>
      <c r="D65" s="408"/>
      <c r="E65" s="408"/>
      <c r="F65" s="472"/>
      <c r="G65" s="393"/>
      <c r="H65" s="393"/>
      <c r="I65" s="693"/>
      <c r="J65" s="694"/>
      <c r="K65" s="36"/>
      <c r="L65" s="39"/>
      <c r="M65" s="39"/>
      <c r="N65" s="40"/>
      <c r="O65" s="40"/>
      <c r="P65" s="41"/>
      <c r="Q65" s="41"/>
      <c r="R65" s="41"/>
      <c r="S65" s="41"/>
      <c r="T65" s="60"/>
    </row>
    <row r="66" spans="1:20">
      <c r="A66" s="473"/>
      <c r="B66" s="684"/>
      <c r="C66" s="412"/>
      <c r="D66" s="412"/>
      <c r="E66" s="412"/>
      <c r="F66" s="475"/>
      <c r="G66" s="399"/>
      <c r="H66" s="399"/>
      <c r="I66" s="695"/>
      <c r="J66" s="696"/>
      <c r="K66" s="43"/>
      <c r="L66" s="46"/>
      <c r="M66" s="46"/>
      <c r="N66" s="47"/>
      <c r="O66" s="47"/>
      <c r="P66" s="48"/>
      <c r="Q66" s="48"/>
      <c r="R66" s="48"/>
      <c r="S66" s="48"/>
      <c r="T66" s="75"/>
    </row>
    <row r="67" spans="1:20">
      <c r="A67" s="477"/>
      <c r="B67" s="474"/>
      <c r="C67" s="416"/>
      <c r="D67" s="416"/>
      <c r="E67" s="416"/>
      <c r="F67" s="30"/>
      <c r="G67" s="478"/>
      <c r="H67" s="478"/>
      <c r="I67" s="686"/>
      <c r="J67" s="687"/>
      <c r="K67" s="43"/>
      <c r="L67" s="46"/>
      <c r="M67" s="46"/>
      <c r="N67" s="47"/>
      <c r="O67" s="47"/>
      <c r="P67" s="48"/>
      <c r="Q67" s="48"/>
      <c r="R67" s="48"/>
      <c r="S67" s="48"/>
      <c r="T67" s="42"/>
    </row>
    <row r="68" spans="1:20">
      <c r="A68" s="431"/>
      <c r="B68" s="445"/>
      <c r="C68" s="420"/>
      <c r="D68" s="420"/>
      <c r="E68" s="420"/>
      <c r="F68" s="421"/>
      <c r="G68" s="399"/>
      <c r="H68" s="399"/>
      <c r="I68" s="667"/>
      <c r="J68" s="668"/>
      <c r="K68" s="43"/>
      <c r="L68" s="46"/>
      <c r="M68" s="46"/>
      <c r="N68" s="47"/>
      <c r="O68" s="47"/>
      <c r="P68" s="48"/>
      <c r="Q68" s="48"/>
      <c r="R68" s="48"/>
      <c r="S68" s="48"/>
      <c r="T68" s="49"/>
    </row>
    <row r="69" spans="1:20">
      <c r="A69" s="431"/>
      <c r="B69" s="445"/>
      <c r="C69" s="420"/>
      <c r="D69" s="420"/>
      <c r="E69" s="420"/>
      <c r="F69" s="397"/>
      <c r="G69" s="399"/>
      <c r="H69" s="399"/>
      <c r="I69" s="667"/>
      <c r="J69" s="668"/>
      <c r="K69" s="43"/>
      <c r="L69" s="46"/>
      <c r="M69" s="46"/>
      <c r="N69" s="47"/>
      <c r="O69" s="47"/>
      <c r="P69" s="48"/>
      <c r="Q69" s="48"/>
      <c r="R69" s="51"/>
      <c r="S69" s="51"/>
      <c r="T69" s="49"/>
    </row>
    <row r="70" spans="1:20" ht="13.5" thickBot="1">
      <c r="A70" s="446"/>
      <c r="B70" s="470"/>
      <c r="C70" s="425"/>
      <c r="D70" s="425"/>
      <c r="E70" s="425"/>
      <c r="F70" s="426"/>
      <c r="G70" s="405"/>
      <c r="H70" s="405"/>
      <c r="I70" s="671"/>
      <c r="J70" s="672"/>
      <c r="K70" s="52"/>
      <c r="L70" s="55"/>
      <c r="M70" s="55"/>
      <c r="N70" s="56"/>
      <c r="O70" s="56"/>
      <c r="P70" s="57"/>
      <c r="Q70" s="57"/>
      <c r="R70" s="58">
        <f>SUM(Q65:Q70)</f>
        <v>0</v>
      </c>
      <c r="S70" s="58" t="e">
        <f>#REF!-R70</f>
        <v>#REF!</v>
      </c>
      <c r="T70" s="59"/>
    </row>
    <row r="71" spans="1:20">
      <c r="A71" s="390">
        <v>13</v>
      </c>
      <c r="B71" s="451" t="s">
        <v>357</v>
      </c>
      <c r="C71" s="416"/>
      <c r="D71" s="416"/>
      <c r="E71" s="416"/>
      <c r="F71" s="30"/>
      <c r="G71" s="393"/>
      <c r="H71" s="393"/>
      <c r="I71" s="664"/>
      <c r="J71" s="665"/>
      <c r="K71" s="36"/>
      <c r="L71" s="39"/>
      <c r="M71" s="39"/>
      <c r="N71" s="40"/>
      <c r="O71" s="40"/>
      <c r="P71" s="41"/>
      <c r="Q71" s="41"/>
      <c r="R71" s="41"/>
      <c r="S71" s="41"/>
      <c r="T71" s="60"/>
    </row>
    <row r="72" spans="1:20">
      <c r="A72" s="431"/>
      <c r="B72" s="690"/>
      <c r="C72" s="420"/>
      <c r="D72" s="420"/>
      <c r="E72" s="420"/>
      <c r="F72" s="485"/>
      <c r="G72" s="399"/>
      <c r="H72" s="399"/>
      <c r="I72" s="667"/>
      <c r="J72" s="668"/>
      <c r="K72" s="43"/>
      <c r="L72" s="46"/>
      <c r="M72" s="46"/>
      <c r="N72" s="47"/>
      <c r="O72" s="47"/>
      <c r="P72" s="48"/>
      <c r="Q72" s="48"/>
      <c r="R72" s="48"/>
      <c r="S72" s="48"/>
      <c r="T72" s="49"/>
    </row>
    <row r="73" spans="1:20">
      <c r="A73" s="431"/>
      <c r="B73" s="684"/>
      <c r="C73" s="420"/>
      <c r="D73" s="420"/>
      <c r="E73" s="420"/>
      <c r="F73" s="30"/>
      <c r="G73" s="399"/>
      <c r="H73" s="399"/>
      <c r="I73" s="667"/>
      <c r="J73" s="668"/>
      <c r="K73" s="43"/>
      <c r="L73" s="46"/>
      <c r="M73" s="46"/>
      <c r="N73" s="47"/>
      <c r="O73" s="47"/>
      <c r="P73" s="48"/>
      <c r="Q73" s="48"/>
      <c r="R73" s="48"/>
      <c r="S73" s="48"/>
      <c r="T73" s="49"/>
    </row>
    <row r="74" spans="1:20">
      <c r="A74" s="431"/>
      <c r="B74" s="684"/>
      <c r="C74" s="420"/>
      <c r="D74" s="420"/>
      <c r="E74" s="420"/>
      <c r="F74" s="421"/>
      <c r="G74" s="399"/>
      <c r="H74" s="399"/>
      <c r="I74" s="667"/>
      <c r="J74" s="668"/>
      <c r="K74" s="43"/>
      <c r="L74" s="46"/>
      <c r="M74" s="46"/>
      <c r="N74" s="47"/>
      <c r="O74" s="47"/>
      <c r="P74" s="48"/>
      <c r="Q74" s="48"/>
      <c r="R74" s="48"/>
      <c r="S74" s="48"/>
      <c r="T74" s="49"/>
    </row>
    <row r="75" spans="1:20">
      <c r="A75" s="431"/>
      <c r="B75" s="684"/>
      <c r="C75" s="420"/>
      <c r="D75" s="420"/>
      <c r="E75" s="420"/>
      <c r="F75" s="397"/>
      <c r="G75" s="399"/>
      <c r="H75" s="399"/>
      <c r="I75" s="667"/>
      <c r="J75" s="668"/>
      <c r="K75" s="43"/>
      <c r="L75" s="46"/>
      <c r="M75" s="46"/>
      <c r="N75" s="47"/>
      <c r="O75" s="47"/>
      <c r="P75" s="48"/>
      <c r="Q75" s="48"/>
      <c r="R75" s="51"/>
      <c r="S75" s="51"/>
      <c r="T75" s="49"/>
    </row>
    <row r="76" spans="1:20" ht="13.5" thickBot="1">
      <c r="A76" s="437"/>
      <c r="B76" s="689"/>
      <c r="C76" s="425"/>
      <c r="D76" s="425"/>
      <c r="E76" s="425"/>
      <c r="F76" s="426"/>
      <c r="G76" s="405"/>
      <c r="H76" s="405"/>
      <c r="I76" s="671"/>
      <c r="J76" s="672"/>
      <c r="K76" s="52"/>
      <c r="L76" s="55"/>
      <c r="M76" s="55"/>
      <c r="N76" s="56"/>
      <c r="O76" s="56"/>
      <c r="P76" s="57"/>
      <c r="Q76" s="57"/>
      <c r="R76" s="58"/>
      <c r="S76" s="58"/>
      <c r="T76" s="59"/>
    </row>
    <row r="77" spans="1:20">
      <c r="A77" s="406">
        <v>14</v>
      </c>
      <c r="B77" s="697" t="s">
        <v>358</v>
      </c>
      <c r="C77" s="412"/>
      <c r="D77" s="412"/>
      <c r="E77" s="412"/>
      <c r="F77" s="453"/>
      <c r="G77" s="393"/>
      <c r="H77" s="393"/>
      <c r="I77" s="664"/>
      <c r="J77" s="665"/>
      <c r="K77" s="36"/>
      <c r="L77" s="65"/>
      <c r="M77" s="65"/>
      <c r="N77" s="66"/>
      <c r="O77" s="66"/>
      <c r="P77" s="67"/>
      <c r="Q77" s="67"/>
      <c r="R77" s="67"/>
      <c r="S77" s="67"/>
      <c r="T77" s="68"/>
    </row>
    <row r="78" spans="1:20" ht="12.75" customHeight="1">
      <c r="A78" s="411"/>
      <c r="B78" s="674"/>
      <c r="C78" s="412"/>
      <c r="D78" s="412"/>
      <c r="E78" s="412"/>
      <c r="F78" s="453"/>
      <c r="G78" s="399"/>
      <c r="H78" s="399"/>
      <c r="I78" s="667"/>
      <c r="J78" s="668"/>
      <c r="K78" s="43"/>
      <c r="L78" s="65"/>
      <c r="M78" s="65"/>
      <c r="N78" s="66"/>
      <c r="O78" s="66"/>
      <c r="P78" s="67"/>
      <c r="Q78" s="67"/>
      <c r="R78" s="67"/>
      <c r="S78" s="67"/>
      <c r="T78" s="69"/>
    </row>
    <row r="79" spans="1:20">
      <c r="A79" s="390"/>
      <c r="B79" s="451"/>
      <c r="C79" s="416"/>
      <c r="D79" s="416"/>
      <c r="E79" s="416"/>
      <c r="F79" s="30"/>
      <c r="G79" s="399"/>
      <c r="H79" s="399"/>
      <c r="I79" s="667"/>
      <c r="J79" s="668"/>
      <c r="K79" s="43"/>
      <c r="L79" s="65"/>
      <c r="M79" s="65"/>
      <c r="N79" s="66"/>
      <c r="O79" s="66"/>
      <c r="P79" s="67"/>
      <c r="Q79" s="67"/>
      <c r="R79" s="67"/>
      <c r="S79" s="67"/>
      <c r="T79" s="42"/>
    </row>
    <row r="80" spans="1:20">
      <c r="A80" s="431"/>
      <c r="B80" s="445"/>
      <c r="C80" s="420"/>
      <c r="D80" s="420"/>
      <c r="E80" s="420"/>
      <c r="F80" s="421"/>
      <c r="G80" s="399"/>
      <c r="H80" s="399"/>
      <c r="I80" s="667"/>
      <c r="J80" s="668"/>
      <c r="K80" s="43"/>
      <c r="L80" s="46"/>
      <c r="M80" s="46"/>
      <c r="N80" s="47"/>
      <c r="O80" s="47"/>
      <c r="P80" s="48"/>
      <c r="Q80" s="48"/>
      <c r="R80" s="48"/>
      <c r="S80" s="48"/>
      <c r="T80" s="49"/>
    </row>
    <row r="81" spans="1:20" ht="13.5" thickBot="1">
      <c r="A81" s="443"/>
      <c r="B81" s="470"/>
      <c r="C81" s="698"/>
      <c r="D81" s="698"/>
      <c r="E81" s="698"/>
      <c r="F81" s="699"/>
      <c r="G81" s="430"/>
      <c r="H81" s="430"/>
      <c r="I81" s="679"/>
      <c r="J81" s="680"/>
      <c r="K81" s="700"/>
      <c r="L81" s="46"/>
      <c r="M81" s="46"/>
      <c r="N81" s="47"/>
      <c r="O81" s="47"/>
      <c r="P81" s="48"/>
      <c r="Q81" s="48"/>
      <c r="R81" s="51"/>
      <c r="S81" s="51"/>
      <c r="T81" s="49"/>
    </row>
    <row r="82" spans="1:20">
      <c r="A82" s="406">
        <v>15</v>
      </c>
      <c r="B82" s="697" t="s">
        <v>359</v>
      </c>
      <c r="C82" s="412"/>
      <c r="D82" s="412"/>
      <c r="E82" s="412"/>
      <c r="F82" s="453"/>
      <c r="G82" s="393"/>
      <c r="H82" s="393"/>
      <c r="I82" s="664"/>
      <c r="J82" s="665"/>
      <c r="K82" s="36"/>
      <c r="L82" s="65"/>
      <c r="M82" s="65"/>
      <c r="N82" s="66"/>
      <c r="O82" s="66"/>
      <c r="P82" s="67"/>
      <c r="Q82" s="67"/>
      <c r="R82" s="67"/>
      <c r="S82" s="67"/>
      <c r="T82" s="68"/>
    </row>
    <row r="83" spans="1:20">
      <c r="A83" s="411"/>
      <c r="B83" s="674"/>
      <c r="C83" s="412"/>
      <c r="D83" s="412"/>
      <c r="E83" s="412"/>
      <c r="F83" s="453"/>
      <c r="G83" s="399"/>
      <c r="H83" s="399"/>
      <c r="I83" s="667"/>
      <c r="J83" s="668"/>
      <c r="K83" s="43"/>
      <c r="L83" s="65"/>
      <c r="M83" s="65"/>
      <c r="N83" s="66"/>
      <c r="O83" s="66"/>
      <c r="P83" s="67"/>
      <c r="Q83" s="67"/>
      <c r="R83" s="67"/>
      <c r="S83" s="67"/>
      <c r="T83" s="69"/>
    </row>
    <row r="84" spans="1:20">
      <c r="A84" s="390"/>
      <c r="B84" s="451"/>
      <c r="C84" s="416"/>
      <c r="D84" s="416"/>
      <c r="E84" s="416"/>
      <c r="F84" s="30"/>
      <c r="G84" s="399"/>
      <c r="H84" s="399"/>
      <c r="I84" s="667"/>
      <c r="J84" s="668"/>
      <c r="K84" s="43"/>
      <c r="L84" s="65"/>
      <c r="M84" s="65"/>
      <c r="N84" s="66"/>
      <c r="O84" s="66"/>
      <c r="P84" s="67"/>
      <c r="Q84" s="67"/>
      <c r="R84" s="67"/>
      <c r="S84" s="67"/>
      <c r="T84" s="42"/>
    </row>
    <row r="85" spans="1:20">
      <c r="A85" s="431"/>
      <c r="B85" s="681"/>
      <c r="C85" s="420"/>
      <c r="D85" s="420"/>
      <c r="E85" s="420"/>
      <c r="F85" s="421"/>
      <c r="G85" s="399"/>
      <c r="H85" s="399"/>
      <c r="I85" s="667"/>
      <c r="J85" s="668"/>
      <c r="K85" s="43"/>
      <c r="L85" s="46"/>
      <c r="M85" s="46"/>
      <c r="N85" s="47"/>
      <c r="O85" s="47"/>
      <c r="P85" s="48"/>
      <c r="Q85" s="48"/>
      <c r="R85" s="48"/>
      <c r="S85" s="48"/>
      <c r="T85" s="49"/>
    </row>
    <row r="86" spans="1:20" ht="13.5" thickBot="1">
      <c r="A86" s="443"/>
      <c r="B86" s="470"/>
      <c r="C86" s="698"/>
      <c r="D86" s="698"/>
      <c r="E86" s="698"/>
      <c r="F86" s="699"/>
      <c r="G86" s="430"/>
      <c r="H86" s="430"/>
      <c r="I86" s="679"/>
      <c r="J86" s="680"/>
      <c r="K86" s="700"/>
      <c r="L86" s="46"/>
      <c r="M86" s="46"/>
      <c r="N86" s="47"/>
      <c r="O86" s="47"/>
      <c r="P86" s="48"/>
      <c r="Q86" s="48"/>
      <c r="R86" s="51"/>
      <c r="S86" s="51"/>
      <c r="T86" s="49"/>
    </row>
  </sheetData>
  <mergeCells count="2">
    <mergeCell ref="C1:E1"/>
    <mergeCell ref="L2:T2"/>
  </mergeCells>
  <conditionalFormatting sqref="S8">
    <cfRule type="cellIs" dxfId="52" priority="49" stopIfTrue="1" operator="lessThan">
      <formula>0</formula>
    </cfRule>
    <cfRule type="cellIs" dxfId="51" priority="51" stopIfTrue="1" operator="equal">
      <formula>0</formula>
    </cfRule>
  </conditionalFormatting>
  <conditionalFormatting sqref="R8">
    <cfRule type="cellIs" dxfId="50" priority="50" stopIfTrue="1" operator="greaterThan">
      <formula>#REF!</formula>
    </cfRule>
    <cfRule type="cellIs" dxfId="49" priority="52" stopIfTrue="1" operator="equal">
      <formula>#REF!</formula>
    </cfRule>
  </conditionalFormatting>
  <conditionalFormatting sqref="S14">
    <cfRule type="cellIs" dxfId="48" priority="45" stopIfTrue="1" operator="lessThan">
      <formula>0</formula>
    </cfRule>
    <cfRule type="cellIs" dxfId="47" priority="47" stopIfTrue="1" operator="equal">
      <formula>0</formula>
    </cfRule>
  </conditionalFormatting>
  <conditionalFormatting sqref="R14">
    <cfRule type="cellIs" dxfId="46" priority="46" stopIfTrue="1" operator="greaterThan">
      <formula>#REF!</formula>
    </cfRule>
    <cfRule type="cellIs" dxfId="45" priority="48" stopIfTrue="1" operator="equal">
      <formula>#REF!</formula>
    </cfRule>
  </conditionalFormatting>
  <conditionalFormatting sqref="S21">
    <cfRule type="cellIs" dxfId="44" priority="41" stopIfTrue="1" operator="lessThan">
      <formula>0</formula>
    </cfRule>
    <cfRule type="cellIs" dxfId="43" priority="43" stopIfTrue="1" operator="equal">
      <formula>0</formula>
    </cfRule>
  </conditionalFormatting>
  <conditionalFormatting sqref="R21">
    <cfRule type="cellIs" dxfId="42" priority="42" stopIfTrue="1" operator="greaterThan">
      <formula>#REF!</formula>
    </cfRule>
    <cfRule type="cellIs" dxfId="41" priority="44" stopIfTrue="1" operator="equal">
      <formula>#REF!</formula>
    </cfRule>
  </conditionalFormatting>
  <conditionalFormatting sqref="S26">
    <cfRule type="cellIs" dxfId="40" priority="37" stopIfTrue="1" operator="lessThan">
      <formula>0</formula>
    </cfRule>
    <cfRule type="cellIs" dxfId="39" priority="39" stopIfTrue="1" operator="equal">
      <formula>0</formula>
    </cfRule>
  </conditionalFormatting>
  <conditionalFormatting sqref="R26">
    <cfRule type="cellIs" dxfId="38" priority="38" stopIfTrue="1" operator="greaterThan">
      <formula>#REF!</formula>
    </cfRule>
    <cfRule type="cellIs" dxfId="37" priority="40" stopIfTrue="1" operator="equal">
      <formula>#REF!</formula>
    </cfRule>
  </conditionalFormatting>
  <conditionalFormatting sqref="S31">
    <cfRule type="cellIs" dxfId="36" priority="33" stopIfTrue="1" operator="lessThan">
      <formula>0</formula>
    </cfRule>
    <cfRule type="cellIs" dxfId="35" priority="35" stopIfTrue="1" operator="equal">
      <formula>0</formula>
    </cfRule>
  </conditionalFormatting>
  <conditionalFormatting sqref="R31">
    <cfRule type="cellIs" dxfId="34" priority="34" stopIfTrue="1" operator="greaterThan">
      <formula>#REF!</formula>
    </cfRule>
    <cfRule type="cellIs" dxfId="33" priority="36" stopIfTrue="1" operator="equal">
      <formula>#REF!</formula>
    </cfRule>
  </conditionalFormatting>
  <conditionalFormatting sqref="S34">
    <cfRule type="cellIs" dxfId="32" priority="29" stopIfTrue="1" operator="lessThan">
      <formula>0</formula>
    </cfRule>
    <cfRule type="cellIs" dxfId="31" priority="31" stopIfTrue="1" operator="equal">
      <formula>0</formula>
    </cfRule>
  </conditionalFormatting>
  <conditionalFormatting sqref="R34">
    <cfRule type="cellIs" dxfId="30" priority="30" stopIfTrue="1" operator="greaterThan">
      <formula>#REF!</formula>
    </cfRule>
    <cfRule type="cellIs" dxfId="29" priority="32" stopIfTrue="1" operator="equal">
      <formula>#REF!</formula>
    </cfRule>
  </conditionalFormatting>
  <conditionalFormatting sqref="S40">
    <cfRule type="cellIs" dxfId="28" priority="25" stopIfTrue="1" operator="lessThan">
      <formula>0</formula>
    </cfRule>
    <cfRule type="cellIs" dxfId="27" priority="27" stopIfTrue="1" operator="equal">
      <formula>0</formula>
    </cfRule>
  </conditionalFormatting>
  <conditionalFormatting sqref="R40">
    <cfRule type="cellIs" dxfId="26" priority="26" stopIfTrue="1" operator="greaterThan">
      <formula>#REF!</formula>
    </cfRule>
    <cfRule type="cellIs" dxfId="25" priority="28" stopIfTrue="1" operator="equal">
      <formula>#REF!</formula>
    </cfRule>
  </conditionalFormatting>
  <conditionalFormatting sqref="S46">
    <cfRule type="cellIs" dxfId="24" priority="21" stopIfTrue="1" operator="lessThan">
      <formula>0</formula>
    </cfRule>
    <cfRule type="cellIs" dxfId="23" priority="23" stopIfTrue="1" operator="equal">
      <formula>0</formula>
    </cfRule>
  </conditionalFormatting>
  <conditionalFormatting sqref="R46">
    <cfRule type="cellIs" dxfId="22" priority="22" stopIfTrue="1" operator="greaterThan">
      <formula>#REF!</formula>
    </cfRule>
    <cfRule type="cellIs" dxfId="21" priority="24" stopIfTrue="1" operator="equal">
      <formula>#REF!</formula>
    </cfRule>
  </conditionalFormatting>
  <conditionalFormatting sqref="S52">
    <cfRule type="cellIs" dxfId="20" priority="17" stopIfTrue="1" operator="lessThan">
      <formula>0</formula>
    </cfRule>
    <cfRule type="cellIs" dxfId="19" priority="19" stopIfTrue="1" operator="equal">
      <formula>0</formula>
    </cfRule>
  </conditionalFormatting>
  <conditionalFormatting sqref="R52">
    <cfRule type="cellIs" dxfId="18" priority="18" stopIfTrue="1" operator="greaterThan">
      <formula>#REF!</formula>
    </cfRule>
    <cfRule type="cellIs" dxfId="17" priority="20" stopIfTrue="1" operator="equal">
      <formula>#REF!</formula>
    </cfRule>
  </conditionalFormatting>
  <conditionalFormatting sqref="S58">
    <cfRule type="cellIs" dxfId="16" priority="13" stopIfTrue="1" operator="lessThan">
      <formula>0</formula>
    </cfRule>
    <cfRule type="cellIs" dxfId="15" priority="15" stopIfTrue="1" operator="equal">
      <formula>0</formula>
    </cfRule>
  </conditionalFormatting>
  <conditionalFormatting sqref="R58">
    <cfRule type="cellIs" dxfId="14" priority="14" stopIfTrue="1" operator="greaterThan">
      <formula>#REF!</formula>
    </cfRule>
    <cfRule type="cellIs" dxfId="13" priority="16" stopIfTrue="1" operator="equal">
      <formula>#REF!</formula>
    </cfRule>
  </conditionalFormatting>
  <conditionalFormatting sqref="S64">
    <cfRule type="cellIs" dxfId="12" priority="9" stopIfTrue="1" operator="lessThan">
      <formula>0</formula>
    </cfRule>
    <cfRule type="cellIs" dxfId="11" priority="11" stopIfTrue="1" operator="equal">
      <formula>0</formula>
    </cfRule>
  </conditionalFormatting>
  <conditionalFormatting sqref="R64">
    <cfRule type="cellIs" dxfId="10" priority="10" stopIfTrue="1" operator="greaterThan">
      <formula>#REF!</formula>
    </cfRule>
    <cfRule type="cellIs" dxfId="9" priority="12" stopIfTrue="1" operator="equal">
      <formula>#REF!</formula>
    </cfRule>
  </conditionalFormatting>
  <conditionalFormatting sqref="S70">
    <cfRule type="cellIs" dxfId="8" priority="5" stopIfTrue="1" operator="lessThan">
      <formula>0</formula>
    </cfRule>
    <cfRule type="cellIs" dxfId="7" priority="7" stopIfTrue="1" operator="equal">
      <formula>0</formula>
    </cfRule>
  </conditionalFormatting>
  <conditionalFormatting sqref="R70">
    <cfRule type="cellIs" dxfId="6" priority="6" stopIfTrue="1" operator="greaterThan">
      <formula>#REF!</formula>
    </cfRule>
    <cfRule type="cellIs" dxfId="5" priority="8" stopIfTrue="1" operator="equal">
      <formula>#REF!</formula>
    </cfRule>
  </conditionalFormatting>
  <conditionalFormatting sqref="S76">
    <cfRule type="cellIs" dxfId="4" priority="1" stopIfTrue="1" operator="lessThan">
      <formula>0</formula>
    </cfRule>
    <cfRule type="cellIs" dxfId="3" priority="3" stopIfTrue="1" operator="equal">
      <formula>0</formula>
    </cfRule>
  </conditionalFormatting>
  <conditionalFormatting sqref="R76">
    <cfRule type="cellIs" dxfId="2" priority="2" stopIfTrue="1" operator="greaterThan">
      <formula>#REF!</formula>
    </cfRule>
    <cfRule type="cellIs" dxfId="1" priority="4" stopIfTrue="1" operator="equal">
      <formula>#REF!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8"/>
  <sheetViews>
    <sheetView workbookViewId="0">
      <selection activeCell="E33" sqref="E33"/>
    </sheetView>
  </sheetViews>
  <sheetFormatPr defaultColWidth="8.7109375" defaultRowHeight="12.75"/>
  <cols>
    <col min="1" max="1" width="16.28515625" customWidth="1"/>
    <col min="2" max="2" width="19" customWidth="1"/>
    <col min="3" max="3" width="14.140625" customWidth="1"/>
    <col min="5" max="5" width="13.7109375" customWidth="1"/>
    <col min="7" max="7" width="14" customWidth="1"/>
    <col min="8" max="8" width="18.42578125" customWidth="1"/>
    <col min="10" max="10" width="18.42578125" customWidth="1"/>
  </cols>
  <sheetData>
    <row r="1" spans="1:10" ht="18.75">
      <c r="A1" s="871" t="s">
        <v>384</v>
      </c>
      <c r="B1" s="872"/>
      <c r="C1" s="872"/>
      <c r="D1" s="872"/>
      <c r="E1" s="872"/>
      <c r="F1" s="872"/>
      <c r="G1" s="872"/>
      <c r="H1" s="872"/>
    </row>
    <row r="2" spans="1:10">
      <c r="A2" s="604" t="s">
        <v>307</v>
      </c>
      <c r="B2" s="603"/>
      <c r="C2" s="603"/>
      <c r="D2" s="604" t="s">
        <v>102</v>
      </c>
      <c r="E2" s="605"/>
      <c r="F2" s="603"/>
      <c r="G2" s="604"/>
      <c r="H2" s="606"/>
    </row>
    <row r="3" spans="1:10" ht="13.5" thickBot="1">
      <c r="A3" s="607" t="s">
        <v>308</v>
      </c>
      <c r="B3" s="603"/>
      <c r="C3" s="873" t="s">
        <v>309</v>
      </c>
      <c r="D3" s="873"/>
      <c r="E3" s="608"/>
      <c r="F3" s="603"/>
      <c r="G3" s="603"/>
      <c r="H3" s="603"/>
    </row>
    <row r="4" spans="1:10" ht="13.5" thickBot="1">
      <c r="A4" s="874" t="s">
        <v>310</v>
      </c>
      <c r="B4" s="875"/>
      <c r="C4" s="609" t="s">
        <v>311</v>
      </c>
      <c r="D4" s="609" t="s">
        <v>312</v>
      </c>
      <c r="E4" s="609" t="s">
        <v>313</v>
      </c>
      <c r="F4" s="609" t="s">
        <v>314</v>
      </c>
      <c r="G4" s="610" t="s">
        <v>315</v>
      </c>
      <c r="H4" s="611" t="s">
        <v>316</v>
      </c>
      <c r="J4" s="612" t="s">
        <v>317</v>
      </c>
    </row>
    <row r="5" spans="1:10">
      <c r="A5" s="876" t="s">
        <v>318</v>
      </c>
      <c r="B5" s="876"/>
      <c r="C5" s="709"/>
      <c r="D5" s="709"/>
      <c r="E5" s="709"/>
      <c r="F5" s="709" t="s">
        <v>319</v>
      </c>
      <c r="G5" s="709"/>
      <c r="H5" s="710"/>
    </row>
    <row r="6" spans="1:10">
      <c r="A6" s="860"/>
      <c r="B6" s="860"/>
      <c r="C6" s="613"/>
      <c r="D6" s="614"/>
      <c r="E6" s="615"/>
      <c r="F6" s="616">
        <v>0.2</v>
      </c>
      <c r="G6" s="617">
        <f>E6*F6*D6</f>
        <v>0</v>
      </c>
      <c r="H6" s="615">
        <f>D6*E6+G6</f>
        <v>0</v>
      </c>
      <c r="J6" s="618"/>
    </row>
    <row r="7" spans="1:10">
      <c r="A7" s="860"/>
      <c r="B7" s="860"/>
      <c r="C7" s="613"/>
      <c r="D7" s="614"/>
      <c r="E7" s="615"/>
      <c r="F7" s="616">
        <v>0.2</v>
      </c>
      <c r="G7" s="617">
        <f t="shared" ref="G7:G22" si="0">E7*F7*D7</f>
        <v>0</v>
      </c>
      <c r="H7" s="615">
        <f t="shared" ref="H7:H14" si="1">D7*E7+G7</f>
        <v>0</v>
      </c>
      <c r="J7" s="618"/>
    </row>
    <row r="8" spans="1:10">
      <c r="A8" s="860"/>
      <c r="B8" s="860"/>
      <c r="C8" s="613"/>
      <c r="D8" s="614"/>
      <c r="E8" s="615"/>
      <c r="F8" s="616">
        <v>0.2</v>
      </c>
      <c r="G8" s="617">
        <f t="shared" si="0"/>
        <v>0</v>
      </c>
      <c r="H8" s="615">
        <f t="shared" si="1"/>
        <v>0</v>
      </c>
      <c r="J8" s="618"/>
    </row>
    <row r="9" spans="1:10">
      <c r="A9" s="860"/>
      <c r="B9" s="860"/>
      <c r="C9" s="613"/>
      <c r="D9" s="614"/>
      <c r="E9" s="615"/>
      <c r="F9" s="616">
        <v>0.2</v>
      </c>
      <c r="G9" s="617">
        <f t="shared" si="0"/>
        <v>0</v>
      </c>
      <c r="H9" s="615">
        <f t="shared" si="1"/>
        <v>0</v>
      </c>
      <c r="J9" s="618"/>
    </row>
    <row r="10" spans="1:10">
      <c r="A10" s="860"/>
      <c r="B10" s="860"/>
      <c r="C10" s="613"/>
      <c r="D10" s="614"/>
      <c r="E10" s="615"/>
      <c r="F10" s="616">
        <v>0.2</v>
      </c>
      <c r="G10" s="617">
        <f t="shared" si="0"/>
        <v>0</v>
      </c>
      <c r="H10" s="615">
        <f t="shared" si="1"/>
        <v>0</v>
      </c>
      <c r="J10" s="618"/>
    </row>
    <row r="11" spans="1:10">
      <c r="A11" s="867"/>
      <c r="B11" s="868"/>
      <c r="C11" s="613"/>
      <c r="D11" s="614"/>
      <c r="E11" s="615"/>
      <c r="F11" s="616">
        <v>0.2</v>
      </c>
      <c r="G11" s="617">
        <f t="shared" si="0"/>
        <v>0</v>
      </c>
      <c r="H11" s="615">
        <f t="shared" si="1"/>
        <v>0</v>
      </c>
      <c r="J11" s="618"/>
    </row>
    <row r="12" spans="1:10">
      <c r="A12" s="860"/>
      <c r="B12" s="860"/>
      <c r="C12" s="613"/>
      <c r="D12" s="614"/>
      <c r="E12" s="615"/>
      <c r="F12" s="616">
        <v>0.2</v>
      </c>
      <c r="G12" s="617">
        <f t="shared" si="0"/>
        <v>0</v>
      </c>
      <c r="H12" s="615">
        <f t="shared" si="1"/>
        <v>0</v>
      </c>
      <c r="J12" s="618"/>
    </row>
    <row r="13" spans="1:10">
      <c r="A13" s="860"/>
      <c r="B13" s="860"/>
      <c r="C13" s="613"/>
      <c r="D13" s="614"/>
      <c r="E13" s="615"/>
      <c r="F13" s="616">
        <v>0.2</v>
      </c>
      <c r="G13" s="617">
        <f t="shared" si="0"/>
        <v>0</v>
      </c>
      <c r="H13" s="615">
        <f t="shared" si="1"/>
        <v>0</v>
      </c>
      <c r="J13" s="618"/>
    </row>
    <row r="14" spans="1:10">
      <c r="A14" s="860"/>
      <c r="B14" s="860"/>
      <c r="C14" s="613"/>
      <c r="D14" s="614"/>
      <c r="E14" s="615"/>
      <c r="F14" s="616">
        <v>0.2</v>
      </c>
      <c r="G14" s="617">
        <f t="shared" si="0"/>
        <v>0</v>
      </c>
      <c r="H14" s="615">
        <f t="shared" si="1"/>
        <v>0</v>
      </c>
      <c r="J14" s="618"/>
    </row>
    <row r="15" spans="1:10" ht="13.5" thickBot="1">
      <c r="A15" s="861"/>
      <c r="B15" s="862"/>
      <c r="C15" s="619"/>
      <c r="D15" s="603"/>
      <c r="E15" s="863" t="s">
        <v>320</v>
      </c>
      <c r="F15" s="864"/>
      <c r="G15" s="620"/>
      <c r="H15" s="621">
        <f>SUM(H6:H14)</f>
        <v>0</v>
      </c>
      <c r="J15" s="622"/>
    </row>
    <row r="16" spans="1:10" ht="13.5" thickBot="1">
      <c r="A16" s="865" t="s">
        <v>321</v>
      </c>
      <c r="B16" s="865"/>
      <c r="C16" s="711"/>
      <c r="D16" s="711"/>
      <c r="E16" s="711"/>
      <c r="F16" s="711"/>
      <c r="G16" s="712"/>
      <c r="H16" s="713"/>
      <c r="J16" s="623"/>
    </row>
    <row r="17" spans="1:10">
      <c r="A17" s="866"/>
      <c r="B17" s="866"/>
      <c r="C17" s="624"/>
      <c r="D17" s="625"/>
      <c r="E17" s="626"/>
      <c r="F17" s="627">
        <v>0.2</v>
      </c>
      <c r="G17" s="628">
        <f t="shared" si="0"/>
        <v>0</v>
      </c>
      <c r="H17" s="615">
        <f t="shared" ref="H17:H22" si="2">D17*E17+G17</f>
        <v>0</v>
      </c>
      <c r="J17" s="629"/>
    </row>
    <row r="18" spans="1:10">
      <c r="A18" s="867"/>
      <c r="B18" s="868"/>
      <c r="C18" s="624"/>
      <c r="D18" s="625"/>
      <c r="E18" s="626"/>
      <c r="F18" s="627">
        <v>0.2</v>
      </c>
      <c r="G18" s="617">
        <f t="shared" si="0"/>
        <v>0</v>
      </c>
      <c r="H18" s="615">
        <f t="shared" si="2"/>
        <v>0</v>
      </c>
      <c r="J18" s="618"/>
    </row>
    <row r="19" spans="1:10">
      <c r="A19" s="867"/>
      <c r="B19" s="868"/>
      <c r="C19" s="624"/>
      <c r="D19" s="625"/>
      <c r="E19" s="626"/>
      <c r="F19" s="627">
        <v>0.2</v>
      </c>
      <c r="G19" s="617">
        <f t="shared" si="0"/>
        <v>0</v>
      </c>
      <c r="H19" s="615">
        <f t="shared" si="2"/>
        <v>0</v>
      </c>
      <c r="J19" s="618"/>
    </row>
    <row r="20" spans="1:10">
      <c r="A20" s="867"/>
      <c r="B20" s="868"/>
      <c r="C20" s="624"/>
      <c r="D20" s="625"/>
      <c r="E20" s="626"/>
      <c r="F20" s="627">
        <v>0.2</v>
      </c>
      <c r="G20" s="617">
        <f t="shared" si="0"/>
        <v>0</v>
      </c>
      <c r="H20" s="615">
        <f t="shared" si="2"/>
        <v>0</v>
      </c>
      <c r="J20" s="618"/>
    </row>
    <row r="21" spans="1:10">
      <c r="A21" s="860"/>
      <c r="B21" s="860"/>
      <c r="C21" s="613"/>
      <c r="D21" s="614"/>
      <c r="E21" s="615"/>
      <c r="F21" s="627">
        <v>0.2</v>
      </c>
      <c r="G21" s="617">
        <f t="shared" si="0"/>
        <v>0</v>
      </c>
      <c r="H21" s="615">
        <f t="shared" si="2"/>
        <v>0</v>
      </c>
      <c r="J21" s="618"/>
    </row>
    <row r="22" spans="1:10">
      <c r="A22" s="860"/>
      <c r="B22" s="860"/>
      <c r="C22" s="613"/>
      <c r="D22" s="614"/>
      <c r="E22" s="615"/>
      <c r="F22" s="627">
        <v>0.2</v>
      </c>
      <c r="G22" s="617">
        <f t="shared" si="0"/>
        <v>0</v>
      </c>
      <c r="H22" s="615">
        <f t="shared" si="2"/>
        <v>0</v>
      </c>
      <c r="J22" s="618"/>
    </row>
    <row r="23" spans="1:10">
      <c r="A23" s="869"/>
      <c r="B23" s="870"/>
      <c r="C23" s="630"/>
      <c r="D23" s="630"/>
      <c r="E23" s="858" t="s">
        <v>322</v>
      </c>
      <c r="F23" s="859"/>
      <c r="G23" s="631"/>
      <c r="H23" s="632">
        <f>SUM(H17:H22)</f>
        <v>0</v>
      </c>
      <c r="J23" s="618"/>
    </row>
    <row r="24" spans="1:10">
      <c r="A24" s="603"/>
      <c r="B24" s="603"/>
      <c r="C24" s="603"/>
      <c r="D24" s="603" t="s">
        <v>323</v>
      </c>
      <c r="E24" s="603"/>
      <c r="F24" s="603"/>
      <c r="G24" s="603"/>
      <c r="H24" s="633">
        <f>SUM(G6:G22)</f>
        <v>0</v>
      </c>
    </row>
    <row r="25" spans="1:10">
      <c r="A25" s="603"/>
      <c r="B25" s="603"/>
      <c r="C25" s="603"/>
      <c r="D25" s="603" t="s">
        <v>324</v>
      </c>
      <c r="E25" s="603"/>
      <c r="F25" s="634">
        <v>0</v>
      </c>
      <c r="G25" s="634"/>
      <c r="H25" s="633">
        <f>(H15+H23)*F25</f>
        <v>0</v>
      </c>
    </row>
    <row r="26" spans="1:10" ht="16.5" thickBot="1">
      <c r="A26" s="603"/>
      <c r="B26" s="603"/>
      <c r="C26" s="603"/>
      <c r="D26" s="635" t="s">
        <v>268</v>
      </c>
      <c r="E26" s="603"/>
      <c r="F26" s="603"/>
      <c r="G26" s="603"/>
      <c r="H26" s="636">
        <f>H15+H23+H25</f>
        <v>0</v>
      </c>
    </row>
    <row r="27" spans="1:10" ht="17.25" thickTop="1" thickBot="1">
      <c r="A27" s="603"/>
      <c r="B27" s="603"/>
      <c r="C27" s="603"/>
      <c r="D27" s="635" t="s">
        <v>325</v>
      </c>
      <c r="E27" s="603"/>
      <c r="F27" s="603"/>
      <c r="G27" s="603"/>
      <c r="H27" s="637">
        <f>H26*1.1</f>
        <v>0</v>
      </c>
    </row>
    <row r="28" spans="1:10" ht="13.5" thickTop="1"/>
  </sheetData>
  <mergeCells count="24">
    <mergeCell ref="A13:B13"/>
    <mergeCell ref="A1:H1"/>
    <mergeCell ref="C3:D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E23:F23"/>
    <mergeCell ref="A14:B14"/>
    <mergeCell ref="A15:B15"/>
    <mergeCell ref="E15:F15"/>
    <mergeCell ref="A16:B16"/>
    <mergeCell ref="A17:B17"/>
    <mergeCell ref="A18:B18"/>
    <mergeCell ref="A19:B19"/>
    <mergeCell ref="A20:B20"/>
    <mergeCell ref="A21:B21"/>
    <mergeCell ref="A22:B22"/>
    <mergeCell ref="A23:B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25"/>
  <sheetViews>
    <sheetView workbookViewId="0">
      <selection activeCell="C57" sqref="C57:F59"/>
    </sheetView>
  </sheetViews>
  <sheetFormatPr defaultColWidth="9.140625" defaultRowHeight="12.75"/>
  <cols>
    <col min="1" max="1" width="5.28515625" style="18" customWidth="1"/>
    <col min="2" max="2" width="26.5703125" style="18" bestFit="1" customWidth="1"/>
    <col min="3" max="5" width="7.7109375" style="18" customWidth="1"/>
    <col min="6" max="6" width="10" style="87" bestFit="1" customWidth="1"/>
    <col min="7" max="7" width="10" style="18" customWidth="1"/>
    <col min="8" max="8" width="12.5703125" style="18" customWidth="1"/>
    <col min="9" max="9" width="48.140625" style="18" customWidth="1"/>
    <col min="10" max="16384" width="9.140625" style="18"/>
  </cols>
  <sheetData>
    <row r="1" spans="1:9" ht="13.5" thickBot="1"/>
    <row r="2" spans="1:9" ht="24" thickBot="1">
      <c r="A2" s="88" t="s">
        <v>338</v>
      </c>
      <c r="B2" s="89"/>
      <c r="C2" s="89"/>
      <c r="D2" s="89"/>
      <c r="E2" s="89"/>
      <c r="F2" s="90"/>
      <c r="G2" s="91"/>
      <c r="H2" s="92"/>
      <c r="I2" s="93">
        <f>Tender!C2</f>
        <v>0</v>
      </c>
    </row>
    <row r="3" spans="1:9" ht="13.5" thickBot="1">
      <c r="A3" s="20"/>
      <c r="B3" s="89" t="s">
        <v>110</v>
      </c>
      <c r="C3" s="15" t="s">
        <v>194</v>
      </c>
      <c r="D3" s="94" t="s">
        <v>64</v>
      </c>
      <c r="E3" s="94" t="s">
        <v>85</v>
      </c>
      <c r="F3" s="15" t="s">
        <v>111</v>
      </c>
      <c r="G3" s="94" t="s">
        <v>112</v>
      </c>
      <c r="H3" s="95"/>
      <c r="I3" s="96" t="s">
        <v>26</v>
      </c>
    </row>
    <row r="4" spans="1:9" ht="13.5" thickBot="1">
      <c r="A4" s="97"/>
      <c r="B4" s="98"/>
      <c r="C4" s="99"/>
      <c r="D4" s="98"/>
      <c r="E4" s="98"/>
      <c r="F4" s="100"/>
      <c r="G4" s="101"/>
      <c r="H4" s="102">
        <f>SUM(H5:H25)</f>
        <v>0</v>
      </c>
      <c r="I4" s="103"/>
    </row>
    <row r="5" spans="1:9" ht="13.5" thickTop="1">
      <c r="A5" s="97"/>
      <c r="B5" s="98"/>
      <c r="C5" s="99"/>
      <c r="D5" s="98"/>
      <c r="E5" s="98"/>
      <c r="F5" s="100"/>
      <c r="G5" s="101"/>
      <c r="H5" s="104"/>
      <c r="I5" s="103"/>
    </row>
    <row r="6" spans="1:9">
      <c r="A6" s="97"/>
      <c r="B6" s="105" t="s">
        <v>328</v>
      </c>
      <c r="C6" s="99"/>
      <c r="D6" s="98"/>
      <c r="E6" s="98"/>
      <c r="F6" s="100"/>
      <c r="G6" s="101"/>
      <c r="H6" s="104"/>
      <c r="I6" s="103"/>
    </row>
    <row r="7" spans="1:9">
      <c r="A7" s="106"/>
      <c r="B7" s="107" t="s">
        <v>152</v>
      </c>
      <c r="C7" s="99"/>
      <c r="D7" s="98"/>
      <c r="E7" s="98"/>
      <c r="F7" s="100"/>
      <c r="G7" s="101"/>
      <c r="H7" s="519">
        <f>C7*D7*E7*F7+G7</f>
        <v>0</v>
      </c>
      <c r="I7" s="103"/>
    </row>
    <row r="8" spans="1:9">
      <c r="A8" s="106"/>
      <c r="B8" s="108" t="s">
        <v>153</v>
      </c>
      <c r="C8" s="99"/>
      <c r="D8" s="98"/>
      <c r="E8" s="98"/>
      <c r="F8" s="100"/>
      <c r="G8" s="101"/>
      <c r="H8" s="104">
        <f t="shared" ref="H8:H24" si="0">C8*D8*E8*F8+G8</f>
        <v>0</v>
      </c>
      <c r="I8" s="103"/>
    </row>
    <row r="9" spans="1:9">
      <c r="A9" s="106"/>
      <c r="B9" s="108" t="s">
        <v>154</v>
      </c>
      <c r="C9" s="99"/>
      <c r="D9" s="98"/>
      <c r="E9" s="98"/>
      <c r="F9" s="100"/>
      <c r="G9" s="101"/>
      <c r="H9" s="104">
        <f t="shared" si="0"/>
        <v>0</v>
      </c>
      <c r="I9" s="103"/>
    </row>
    <row r="10" spans="1:9">
      <c r="A10" s="106"/>
      <c r="B10" s="108" t="s">
        <v>155</v>
      </c>
      <c r="C10" s="99"/>
      <c r="D10" s="98"/>
      <c r="E10" s="98"/>
      <c r="F10" s="100"/>
      <c r="G10" s="101"/>
      <c r="H10" s="104">
        <f t="shared" si="0"/>
        <v>0</v>
      </c>
      <c r="I10" s="103"/>
    </row>
    <row r="11" spans="1:9">
      <c r="A11" s="106"/>
      <c r="B11" s="108"/>
      <c r="C11" s="99"/>
      <c r="D11" s="98"/>
      <c r="E11" s="98"/>
      <c r="F11" s="100"/>
      <c r="G11" s="101"/>
      <c r="H11" s="104"/>
      <c r="I11" s="103"/>
    </row>
    <row r="12" spans="1:9">
      <c r="A12" s="106"/>
      <c r="B12" s="105" t="s">
        <v>329</v>
      </c>
      <c r="C12" s="99"/>
      <c r="D12" s="98"/>
      <c r="E12" s="98"/>
      <c r="F12" s="100"/>
      <c r="G12" s="101"/>
      <c r="H12" s="104"/>
      <c r="I12" s="103"/>
    </row>
    <row r="13" spans="1:9">
      <c r="A13" s="106"/>
      <c r="B13" s="108" t="s">
        <v>152</v>
      </c>
      <c r="C13" s="99"/>
      <c r="D13" s="98"/>
      <c r="E13" s="98"/>
      <c r="F13" s="100"/>
      <c r="G13" s="101"/>
      <c r="H13" s="104">
        <f t="shared" si="0"/>
        <v>0</v>
      </c>
      <c r="I13" s="103"/>
    </row>
    <row r="14" spans="1:9">
      <c r="A14" s="106"/>
      <c r="B14" s="108" t="s">
        <v>153</v>
      </c>
      <c r="C14" s="99"/>
      <c r="D14" s="98"/>
      <c r="E14" s="98"/>
      <c r="F14" s="100"/>
      <c r="G14" s="101"/>
      <c r="H14" s="104">
        <f t="shared" si="0"/>
        <v>0</v>
      </c>
      <c r="I14" s="103"/>
    </row>
    <row r="15" spans="1:9">
      <c r="A15" s="97"/>
      <c r="B15" s="108" t="s">
        <v>154</v>
      </c>
      <c r="C15" s="99"/>
      <c r="D15" s="98"/>
      <c r="E15" s="98"/>
      <c r="F15" s="100"/>
      <c r="G15" s="101"/>
      <c r="H15" s="104">
        <f t="shared" si="0"/>
        <v>0</v>
      </c>
      <c r="I15" s="103"/>
    </row>
    <row r="16" spans="1:9">
      <c r="A16" s="97"/>
      <c r="B16" s="108" t="s">
        <v>155</v>
      </c>
      <c r="C16" s="99"/>
      <c r="D16" s="98"/>
      <c r="E16" s="98"/>
      <c r="F16" s="100"/>
      <c r="G16" s="101"/>
      <c r="H16" s="104">
        <f t="shared" si="0"/>
        <v>0</v>
      </c>
      <c r="I16" s="103"/>
    </row>
    <row r="17" spans="1:9">
      <c r="A17" s="97"/>
      <c r="B17" s="109"/>
      <c r="C17" s="99"/>
      <c r="D17" s="98"/>
      <c r="E17" s="98"/>
      <c r="F17" s="100"/>
      <c r="G17" s="101"/>
      <c r="H17" s="104"/>
      <c r="I17" s="103"/>
    </row>
    <row r="18" spans="1:9">
      <c r="A18" s="97"/>
      <c r="B18" s="105" t="s">
        <v>330</v>
      </c>
      <c r="C18" s="99"/>
      <c r="D18" s="98"/>
      <c r="E18" s="98"/>
      <c r="F18" s="100"/>
      <c r="G18" s="101"/>
      <c r="H18" s="104"/>
      <c r="I18" s="103"/>
    </row>
    <row r="19" spans="1:9">
      <c r="A19" s="97"/>
      <c r="B19" s="107" t="s">
        <v>152</v>
      </c>
      <c r="C19" s="99"/>
      <c r="D19" s="98"/>
      <c r="E19" s="98"/>
      <c r="F19" s="100"/>
      <c r="G19" s="101"/>
      <c r="H19" s="104">
        <f t="shared" si="0"/>
        <v>0</v>
      </c>
      <c r="I19" s="103"/>
    </row>
    <row r="20" spans="1:9">
      <c r="A20" s="97"/>
      <c r="B20" s="108" t="s">
        <v>153</v>
      </c>
      <c r="C20" s="99"/>
      <c r="D20" s="98"/>
      <c r="E20" s="98"/>
      <c r="F20" s="100"/>
      <c r="G20" s="101"/>
      <c r="H20" s="104">
        <f t="shared" si="0"/>
        <v>0</v>
      </c>
      <c r="I20" s="103"/>
    </row>
    <row r="21" spans="1:9">
      <c r="A21" s="97"/>
      <c r="B21" s="108" t="s">
        <v>154</v>
      </c>
      <c r="C21" s="99"/>
      <c r="D21" s="98"/>
      <c r="E21" s="98"/>
      <c r="F21" s="100"/>
      <c r="G21" s="101"/>
      <c r="H21" s="104">
        <f t="shared" si="0"/>
        <v>0</v>
      </c>
      <c r="I21" s="103"/>
    </row>
    <row r="22" spans="1:9">
      <c r="A22" s="97"/>
      <c r="B22" s="108" t="s">
        <v>155</v>
      </c>
      <c r="C22" s="99"/>
      <c r="D22" s="98"/>
      <c r="E22" s="98"/>
      <c r="F22" s="100"/>
      <c r="G22" s="101"/>
      <c r="H22" s="104">
        <f t="shared" si="0"/>
        <v>0</v>
      </c>
      <c r="I22" s="103"/>
    </row>
    <row r="23" spans="1:9">
      <c r="A23" s="97"/>
      <c r="B23" s="640" t="s">
        <v>331</v>
      </c>
      <c r="C23" s="99"/>
      <c r="D23" s="98"/>
      <c r="E23" s="98"/>
      <c r="F23" s="100"/>
      <c r="G23" s="101"/>
      <c r="H23" s="104"/>
      <c r="I23" s="103"/>
    </row>
    <row r="24" spans="1:9">
      <c r="A24" s="97"/>
      <c r="B24" s="107" t="s">
        <v>152</v>
      </c>
      <c r="C24" s="99"/>
      <c r="D24" s="98"/>
      <c r="E24" s="98"/>
      <c r="F24" s="100"/>
      <c r="G24" s="101"/>
      <c r="H24" s="104">
        <f t="shared" si="0"/>
        <v>0</v>
      </c>
      <c r="I24" s="103"/>
    </row>
    <row r="25" spans="1:9" ht="13.5" thickBot="1">
      <c r="A25" s="110"/>
      <c r="B25" s="111"/>
      <c r="C25" s="112"/>
      <c r="D25" s="113"/>
      <c r="E25" s="113"/>
      <c r="F25" s="114"/>
      <c r="G25" s="115"/>
      <c r="H25" s="116"/>
      <c r="I25" s="117"/>
    </row>
    <row r="26" spans="1:9" ht="13.5" thickBot="1"/>
    <row r="27" spans="1:9" ht="24" thickBot="1">
      <c r="A27" s="88" t="s">
        <v>338</v>
      </c>
      <c r="B27" s="89"/>
      <c r="C27" s="89"/>
      <c r="D27" s="89"/>
      <c r="E27" s="89"/>
      <c r="F27" s="90"/>
      <c r="G27" s="91"/>
      <c r="H27" s="92"/>
      <c r="I27" s="93"/>
    </row>
    <row r="28" spans="1:9" ht="13.5" thickBot="1">
      <c r="A28" s="20"/>
      <c r="B28" s="89" t="s">
        <v>110</v>
      </c>
      <c r="C28" s="15" t="s">
        <v>194</v>
      </c>
      <c r="D28" s="94" t="s">
        <v>64</v>
      </c>
      <c r="E28" s="94" t="s">
        <v>85</v>
      </c>
      <c r="F28" s="15" t="s">
        <v>111</v>
      </c>
      <c r="G28" s="94" t="s">
        <v>112</v>
      </c>
      <c r="H28" s="95"/>
      <c r="I28" s="96" t="s">
        <v>26</v>
      </c>
    </row>
    <row r="29" spans="1:9" ht="13.5" thickBot="1">
      <c r="A29" s="97"/>
      <c r="B29" s="98"/>
      <c r="C29" s="99"/>
      <c r="D29" s="98"/>
      <c r="E29" s="98"/>
      <c r="F29" s="100"/>
      <c r="G29" s="101"/>
      <c r="H29" s="102">
        <f>SUM(H30:H50)</f>
        <v>0</v>
      </c>
      <c r="I29" s="103"/>
    </row>
    <row r="30" spans="1:9" ht="13.5" thickTop="1">
      <c r="A30" s="97"/>
      <c r="B30" s="98"/>
      <c r="C30" s="99"/>
      <c r="D30" s="98"/>
      <c r="E30" s="98"/>
      <c r="F30" s="100"/>
      <c r="G30" s="101"/>
      <c r="H30" s="104"/>
      <c r="I30" s="103"/>
    </row>
    <row r="31" spans="1:9">
      <c r="A31" s="97"/>
      <c r="B31" s="105" t="s">
        <v>332</v>
      </c>
      <c r="C31" s="99"/>
      <c r="D31" s="98"/>
      <c r="E31" s="98"/>
      <c r="F31" s="100"/>
      <c r="G31" s="101"/>
      <c r="H31" s="104"/>
      <c r="I31" s="103"/>
    </row>
    <row r="32" spans="1:9">
      <c r="A32" s="106"/>
      <c r="B32" s="107" t="s">
        <v>152</v>
      </c>
      <c r="C32" s="99"/>
      <c r="D32" s="98"/>
      <c r="E32" s="98"/>
      <c r="F32" s="100"/>
      <c r="G32" s="101"/>
      <c r="H32" s="104">
        <f>C32*D32*E32*F32+G32</f>
        <v>0</v>
      </c>
      <c r="I32" s="103"/>
    </row>
    <row r="33" spans="1:9">
      <c r="A33" s="106"/>
      <c r="B33" s="108" t="s">
        <v>153</v>
      </c>
      <c r="C33" s="99"/>
      <c r="D33" s="98"/>
      <c r="E33" s="98"/>
      <c r="F33" s="100"/>
      <c r="G33" s="101"/>
      <c r="H33" s="104">
        <f>C33*D33*E33*F33+G33</f>
        <v>0</v>
      </c>
      <c r="I33" s="103"/>
    </row>
    <row r="34" spans="1:9">
      <c r="A34" s="106"/>
      <c r="B34" s="108" t="s">
        <v>154</v>
      </c>
      <c r="C34" s="99"/>
      <c r="D34" s="98"/>
      <c r="E34" s="98"/>
      <c r="F34" s="100"/>
      <c r="G34" s="101"/>
      <c r="H34" s="104">
        <f>C34*D34*E34*F34+G34</f>
        <v>0</v>
      </c>
      <c r="I34" s="103"/>
    </row>
    <row r="35" spans="1:9">
      <c r="A35" s="106"/>
      <c r="B35" s="108" t="s">
        <v>155</v>
      </c>
      <c r="C35" s="99"/>
      <c r="D35" s="98"/>
      <c r="E35" s="98"/>
      <c r="F35" s="100"/>
      <c r="G35" s="101"/>
      <c r="H35" s="104">
        <f>C35*D35*E35*F35+G35</f>
        <v>0</v>
      </c>
      <c r="I35" s="103"/>
    </row>
    <row r="36" spans="1:9">
      <c r="A36" s="106"/>
      <c r="B36" s="108"/>
      <c r="C36" s="99"/>
      <c r="D36" s="98"/>
      <c r="E36" s="98"/>
      <c r="F36" s="100"/>
      <c r="G36" s="101"/>
      <c r="H36" s="104"/>
      <c r="I36" s="103"/>
    </row>
    <row r="37" spans="1:9">
      <c r="A37" s="106"/>
      <c r="B37" s="105" t="s">
        <v>329</v>
      </c>
      <c r="C37" s="99"/>
      <c r="D37" s="98"/>
      <c r="E37" s="98"/>
      <c r="F37" s="100"/>
      <c r="G37" s="101"/>
      <c r="H37" s="104"/>
      <c r="I37" s="103"/>
    </row>
    <row r="38" spans="1:9">
      <c r="A38" s="106"/>
      <c r="B38" s="108" t="s">
        <v>152</v>
      </c>
      <c r="C38" s="99"/>
      <c r="D38" s="98"/>
      <c r="E38" s="98"/>
      <c r="F38" s="100"/>
      <c r="G38" s="101"/>
      <c r="H38" s="104">
        <f>C38*D38*E38*F38+G38</f>
        <v>0</v>
      </c>
      <c r="I38" s="103"/>
    </row>
    <row r="39" spans="1:9">
      <c r="A39" s="106"/>
      <c r="B39" s="108" t="s">
        <v>153</v>
      </c>
      <c r="C39" s="99"/>
      <c r="D39" s="98"/>
      <c r="E39" s="98"/>
      <c r="F39" s="100"/>
      <c r="G39" s="101"/>
      <c r="H39" s="104">
        <f>C39*D39*E39*F39+G39</f>
        <v>0</v>
      </c>
      <c r="I39" s="103"/>
    </row>
    <row r="40" spans="1:9">
      <c r="A40" s="97"/>
      <c r="B40" s="108" t="s">
        <v>154</v>
      </c>
      <c r="C40" s="99"/>
      <c r="D40" s="98"/>
      <c r="E40" s="98"/>
      <c r="F40" s="100"/>
      <c r="G40" s="101"/>
      <c r="H40" s="104">
        <f>C40*D40*E40*F40+G40</f>
        <v>0</v>
      </c>
      <c r="I40" s="103"/>
    </row>
    <row r="41" spans="1:9">
      <c r="A41" s="97"/>
      <c r="B41" s="108" t="s">
        <v>155</v>
      </c>
      <c r="C41" s="99"/>
      <c r="D41" s="98"/>
      <c r="E41" s="98"/>
      <c r="F41" s="100"/>
      <c r="G41" s="101"/>
      <c r="H41" s="104">
        <f>C41*D41*E41*F41+G41</f>
        <v>0</v>
      </c>
      <c r="I41" s="103"/>
    </row>
    <row r="42" spans="1:9">
      <c r="A42" s="97"/>
      <c r="B42" s="109"/>
      <c r="C42" s="99"/>
      <c r="D42" s="98"/>
      <c r="E42" s="98"/>
      <c r="F42" s="100"/>
      <c r="G42" s="101"/>
      <c r="H42" s="104"/>
      <c r="I42" s="103"/>
    </row>
    <row r="43" spans="1:9">
      <c r="A43" s="97"/>
      <c r="B43" s="105" t="s">
        <v>333</v>
      </c>
      <c r="C43" s="99"/>
      <c r="D43" s="98"/>
      <c r="E43" s="98"/>
      <c r="F43" s="100"/>
      <c r="G43" s="101"/>
      <c r="H43" s="104"/>
      <c r="I43" s="103"/>
    </row>
    <row r="44" spans="1:9">
      <c r="A44" s="97"/>
      <c r="B44" s="107" t="s">
        <v>152</v>
      </c>
      <c r="C44" s="99"/>
      <c r="D44" s="98"/>
      <c r="E44" s="98"/>
      <c r="F44" s="100"/>
      <c r="G44" s="101"/>
      <c r="H44" s="104">
        <f>C44*D44*E44*F44+G44</f>
        <v>0</v>
      </c>
      <c r="I44" s="103"/>
    </row>
    <row r="45" spans="1:9">
      <c r="A45" s="97"/>
      <c r="B45" s="108" t="s">
        <v>153</v>
      </c>
      <c r="C45" s="99"/>
      <c r="D45" s="98"/>
      <c r="E45" s="98"/>
      <c r="F45" s="100"/>
      <c r="G45" s="101"/>
      <c r="H45" s="104">
        <f>C45*D45*E45*F45+G45</f>
        <v>0</v>
      </c>
      <c r="I45" s="103"/>
    </row>
    <row r="46" spans="1:9">
      <c r="A46" s="97"/>
      <c r="B46" s="108" t="s">
        <v>154</v>
      </c>
      <c r="C46" s="99"/>
      <c r="D46" s="98"/>
      <c r="E46" s="98"/>
      <c r="F46" s="100"/>
      <c r="G46" s="101"/>
      <c r="H46" s="104">
        <f>C46*D46*E46*F46+G46</f>
        <v>0</v>
      </c>
      <c r="I46" s="103"/>
    </row>
    <row r="47" spans="1:9">
      <c r="A47" s="97"/>
      <c r="B47" s="108" t="s">
        <v>155</v>
      </c>
      <c r="C47" s="99"/>
      <c r="D47" s="98"/>
      <c r="E47" s="98"/>
      <c r="F47" s="100"/>
      <c r="G47" s="101"/>
      <c r="H47" s="104">
        <f>C47*D47*E47*F47+G47</f>
        <v>0</v>
      </c>
      <c r="I47" s="103"/>
    </row>
    <row r="48" spans="1:9">
      <c r="A48" s="97"/>
      <c r="B48" s="108"/>
      <c r="C48" s="99"/>
      <c r="D48" s="98"/>
      <c r="E48" s="98"/>
      <c r="F48" s="100"/>
      <c r="G48" s="101"/>
      <c r="H48" s="104"/>
      <c r="I48" s="103"/>
    </row>
    <row r="49" spans="1:9">
      <c r="A49" s="97"/>
      <c r="B49" s="108"/>
      <c r="C49" s="99"/>
      <c r="D49" s="98"/>
      <c r="E49" s="98"/>
      <c r="F49" s="100"/>
      <c r="G49" s="101"/>
      <c r="H49" s="104"/>
      <c r="I49" s="103"/>
    </row>
    <row r="50" spans="1:9" ht="13.5" thickBot="1">
      <c r="A50" s="110"/>
      <c r="B50" s="111"/>
      <c r="C50" s="112"/>
      <c r="D50" s="113"/>
      <c r="E50" s="113"/>
      <c r="F50" s="114"/>
      <c r="G50" s="115"/>
      <c r="H50" s="116"/>
      <c r="I50" s="117"/>
    </row>
    <row r="51" spans="1:9" ht="13.5" thickBot="1"/>
    <row r="52" spans="1:9" ht="24" thickBot="1">
      <c r="A52" s="88" t="s">
        <v>338</v>
      </c>
      <c r="B52" s="89"/>
      <c r="C52" s="89"/>
      <c r="D52" s="89"/>
      <c r="E52" s="89"/>
      <c r="F52" s="90"/>
      <c r="G52" s="91"/>
      <c r="H52" s="92"/>
      <c r="I52" s="93"/>
    </row>
    <row r="53" spans="1:9" ht="13.5" thickBot="1">
      <c r="A53" s="20"/>
      <c r="B53" s="89" t="s">
        <v>110</v>
      </c>
      <c r="C53" s="15" t="s">
        <v>194</v>
      </c>
      <c r="D53" s="94" t="s">
        <v>64</v>
      </c>
      <c r="E53" s="94" t="s">
        <v>85</v>
      </c>
      <c r="F53" s="15" t="s">
        <v>111</v>
      </c>
      <c r="G53" s="94" t="s">
        <v>112</v>
      </c>
      <c r="H53" s="95"/>
      <c r="I53" s="96" t="s">
        <v>26</v>
      </c>
    </row>
    <row r="54" spans="1:9" ht="13.5" thickBot="1">
      <c r="A54" s="97"/>
      <c r="B54" s="98"/>
      <c r="C54" s="99"/>
      <c r="D54" s="98"/>
      <c r="E54" s="98"/>
      <c r="F54" s="100"/>
      <c r="G54" s="101"/>
      <c r="H54" s="102">
        <f>SUM(H55:H75)</f>
        <v>0</v>
      </c>
      <c r="I54" s="103"/>
    </row>
    <row r="55" spans="1:9" ht="13.5" thickTop="1">
      <c r="A55" s="97"/>
      <c r="B55" s="98"/>
      <c r="C55" s="99"/>
      <c r="D55" s="98"/>
      <c r="E55" s="98"/>
      <c r="F55" s="100"/>
      <c r="G55" s="101"/>
      <c r="H55" s="104"/>
      <c r="I55" s="103"/>
    </row>
    <row r="56" spans="1:9">
      <c r="A56" s="97"/>
      <c r="B56" s="105" t="s">
        <v>151</v>
      </c>
      <c r="C56" s="99"/>
      <c r="D56" s="98"/>
      <c r="E56" s="98"/>
      <c r="F56" s="100"/>
      <c r="G56" s="101"/>
      <c r="H56" s="104"/>
      <c r="I56" s="103"/>
    </row>
    <row r="57" spans="1:9">
      <c r="A57" s="106"/>
      <c r="B57" s="107" t="s">
        <v>152</v>
      </c>
      <c r="C57" s="99"/>
      <c r="D57" s="98"/>
      <c r="E57" s="98"/>
      <c r="F57" s="100"/>
      <c r="G57" s="101"/>
      <c r="H57" s="104">
        <f>C57*D57*E57*F57+G57</f>
        <v>0</v>
      </c>
      <c r="I57" s="103"/>
    </row>
    <row r="58" spans="1:9">
      <c r="A58" s="106"/>
      <c r="B58" s="108" t="s">
        <v>153</v>
      </c>
      <c r="C58" s="99"/>
      <c r="D58" s="98"/>
      <c r="E58" s="98"/>
      <c r="F58" s="100"/>
      <c r="G58" s="101"/>
      <c r="H58" s="104">
        <f>C58*D58*E58*F58+G58</f>
        <v>0</v>
      </c>
      <c r="I58" s="103"/>
    </row>
    <row r="59" spans="1:9">
      <c r="A59" s="106"/>
      <c r="B59" s="108" t="s">
        <v>154</v>
      </c>
      <c r="C59" s="99"/>
      <c r="D59" s="98"/>
      <c r="E59" s="98"/>
      <c r="F59" s="100"/>
      <c r="G59" s="101"/>
      <c r="H59" s="104">
        <f>C59*D59*E59*F59+G59</f>
        <v>0</v>
      </c>
      <c r="I59" s="103"/>
    </row>
    <row r="60" spans="1:9">
      <c r="A60" s="106"/>
      <c r="B60" s="108" t="s">
        <v>155</v>
      </c>
      <c r="C60" s="99"/>
      <c r="D60" s="98"/>
      <c r="E60" s="98"/>
      <c r="F60" s="100"/>
      <c r="G60" s="101"/>
      <c r="H60" s="104">
        <f>C60*D60*E60*F60+G60</f>
        <v>0</v>
      </c>
      <c r="I60" s="103"/>
    </row>
    <row r="61" spans="1:9">
      <c r="A61" s="106"/>
      <c r="B61" s="108"/>
      <c r="C61" s="99"/>
      <c r="D61" s="98"/>
      <c r="E61" s="98"/>
      <c r="F61" s="100"/>
      <c r="G61" s="101"/>
      <c r="H61" s="104"/>
      <c r="I61" s="103"/>
    </row>
    <row r="62" spans="1:9">
      <c r="A62" s="106"/>
      <c r="B62" s="105" t="s">
        <v>151</v>
      </c>
      <c r="C62" s="99"/>
      <c r="D62" s="98"/>
      <c r="E62" s="98"/>
      <c r="F62" s="100"/>
      <c r="G62" s="101"/>
      <c r="H62" s="104"/>
      <c r="I62" s="103"/>
    </row>
    <row r="63" spans="1:9">
      <c r="A63" s="106"/>
      <c r="B63" s="108" t="s">
        <v>152</v>
      </c>
      <c r="C63" s="99"/>
      <c r="D63" s="98"/>
      <c r="E63" s="98"/>
      <c r="F63" s="100"/>
      <c r="G63" s="101"/>
      <c r="H63" s="104">
        <f>C63*D63*E63*F63+G63</f>
        <v>0</v>
      </c>
      <c r="I63" s="103"/>
    </row>
    <row r="64" spans="1:9">
      <c r="A64" s="106"/>
      <c r="B64" s="108" t="s">
        <v>153</v>
      </c>
      <c r="C64" s="99"/>
      <c r="D64" s="98"/>
      <c r="E64" s="98"/>
      <c r="F64" s="100"/>
      <c r="G64" s="101"/>
      <c r="H64" s="104">
        <f>C64*D64*E64*F64+G64</f>
        <v>0</v>
      </c>
      <c r="I64" s="103"/>
    </row>
    <row r="65" spans="1:9">
      <c r="A65" s="97"/>
      <c r="B65" s="108" t="s">
        <v>154</v>
      </c>
      <c r="C65" s="99"/>
      <c r="D65" s="98"/>
      <c r="E65" s="98"/>
      <c r="F65" s="100"/>
      <c r="G65" s="101"/>
      <c r="H65" s="104">
        <f>C65*D65*E65*F65+G65</f>
        <v>0</v>
      </c>
      <c r="I65" s="103"/>
    </row>
    <row r="66" spans="1:9">
      <c r="A66" s="97"/>
      <c r="B66" s="108" t="s">
        <v>155</v>
      </c>
      <c r="C66" s="99"/>
      <c r="D66" s="98"/>
      <c r="E66" s="98"/>
      <c r="F66" s="100"/>
      <c r="G66" s="101"/>
      <c r="H66" s="104">
        <f>C66*D66*E66*F66+G66</f>
        <v>0</v>
      </c>
      <c r="I66" s="103"/>
    </row>
    <row r="67" spans="1:9">
      <c r="A67" s="97"/>
      <c r="B67" s="109"/>
      <c r="C67" s="99"/>
      <c r="D67" s="98"/>
      <c r="E67" s="98"/>
      <c r="F67" s="100"/>
      <c r="G67" s="101"/>
      <c r="H67" s="104"/>
      <c r="I67" s="103"/>
    </row>
    <row r="68" spans="1:9">
      <c r="A68" s="97"/>
      <c r="B68" s="105" t="s">
        <v>151</v>
      </c>
      <c r="C68" s="99"/>
      <c r="D68" s="98"/>
      <c r="E68" s="98"/>
      <c r="F68" s="100"/>
      <c r="G68" s="101"/>
      <c r="H68" s="104"/>
      <c r="I68" s="103"/>
    </row>
    <row r="69" spans="1:9">
      <c r="A69" s="97"/>
      <c r="B69" s="107" t="s">
        <v>152</v>
      </c>
      <c r="C69" s="99"/>
      <c r="D69" s="98"/>
      <c r="E69" s="98"/>
      <c r="F69" s="100"/>
      <c r="G69" s="101"/>
      <c r="H69" s="104">
        <f>C69*D69*E69*F69+G69</f>
        <v>0</v>
      </c>
      <c r="I69" s="103"/>
    </row>
    <row r="70" spans="1:9">
      <c r="A70" s="97"/>
      <c r="B70" s="108" t="s">
        <v>153</v>
      </c>
      <c r="C70" s="99"/>
      <c r="D70" s="98"/>
      <c r="E70" s="98"/>
      <c r="F70" s="100"/>
      <c r="G70" s="101"/>
      <c r="H70" s="104">
        <f>C70*D70*E70*F70+G70</f>
        <v>0</v>
      </c>
      <c r="I70" s="103"/>
    </row>
    <row r="71" spans="1:9">
      <c r="A71" s="97"/>
      <c r="B71" s="108" t="s">
        <v>154</v>
      </c>
      <c r="C71" s="99"/>
      <c r="D71" s="98"/>
      <c r="E71" s="98"/>
      <c r="F71" s="100"/>
      <c r="G71" s="101"/>
      <c r="H71" s="104">
        <f>C71*D71*E71*F71+G71</f>
        <v>0</v>
      </c>
      <c r="I71" s="103"/>
    </row>
    <row r="72" spans="1:9">
      <c r="A72" s="97"/>
      <c r="B72" s="108" t="s">
        <v>155</v>
      </c>
      <c r="C72" s="99"/>
      <c r="D72" s="98"/>
      <c r="E72" s="98"/>
      <c r="F72" s="100"/>
      <c r="G72" s="101"/>
      <c r="H72" s="104">
        <f>C72*D72*E72*F72+G72</f>
        <v>0</v>
      </c>
      <c r="I72" s="103"/>
    </row>
    <row r="73" spans="1:9">
      <c r="A73" s="97"/>
      <c r="B73" s="108"/>
      <c r="C73" s="99"/>
      <c r="D73" s="98"/>
      <c r="E73" s="98"/>
      <c r="F73" s="100"/>
      <c r="G73" s="101"/>
      <c r="H73" s="104"/>
      <c r="I73" s="103"/>
    </row>
    <row r="74" spans="1:9">
      <c r="A74" s="97"/>
      <c r="B74" s="108"/>
      <c r="C74" s="99"/>
      <c r="D74" s="98"/>
      <c r="E74" s="98"/>
      <c r="F74" s="100"/>
      <c r="G74" s="101"/>
      <c r="H74" s="104"/>
      <c r="I74" s="103"/>
    </row>
    <row r="75" spans="1:9" ht="13.5" thickBot="1">
      <c r="A75" s="110"/>
      <c r="B75" s="111"/>
      <c r="C75" s="112"/>
      <c r="D75" s="113"/>
      <c r="E75" s="113"/>
      <c r="F75" s="114"/>
      <c r="G75" s="115"/>
      <c r="H75" s="116"/>
      <c r="I75" s="117"/>
    </row>
    <row r="76" spans="1:9" ht="13.5" thickBot="1"/>
    <row r="77" spans="1:9" ht="24" thickBot="1">
      <c r="A77" s="88" t="s">
        <v>193</v>
      </c>
      <c r="B77" s="89"/>
      <c r="C77" s="89"/>
      <c r="D77" s="89"/>
      <c r="E77" s="89"/>
      <c r="F77" s="90"/>
      <c r="G77" s="91"/>
      <c r="H77" s="92"/>
      <c r="I77" s="93"/>
    </row>
    <row r="78" spans="1:9" ht="13.5" thickBot="1">
      <c r="A78" s="20"/>
      <c r="B78" s="89" t="s">
        <v>110</v>
      </c>
      <c r="C78" s="15" t="s">
        <v>194</v>
      </c>
      <c r="D78" s="94" t="s">
        <v>64</v>
      </c>
      <c r="E78" s="94" t="s">
        <v>85</v>
      </c>
      <c r="F78" s="15" t="s">
        <v>111</v>
      </c>
      <c r="G78" s="94" t="s">
        <v>112</v>
      </c>
      <c r="H78" s="95"/>
      <c r="I78" s="96" t="s">
        <v>26</v>
      </c>
    </row>
    <row r="79" spans="1:9" ht="13.5" thickBot="1">
      <c r="A79" s="97"/>
      <c r="B79" s="98"/>
      <c r="C79" s="99"/>
      <c r="D79" s="98"/>
      <c r="E79" s="98"/>
      <c r="F79" s="100"/>
      <c r="G79" s="101"/>
      <c r="H79" s="102">
        <f>SUM(H80:H100)</f>
        <v>0</v>
      </c>
      <c r="I79" s="103"/>
    </row>
    <row r="80" spans="1:9" ht="13.5" thickTop="1">
      <c r="A80" s="97"/>
      <c r="B80" s="98"/>
      <c r="C80" s="99"/>
      <c r="D80" s="98"/>
      <c r="E80" s="98"/>
      <c r="F80" s="100"/>
      <c r="G80" s="101"/>
      <c r="H80" s="104"/>
      <c r="I80" s="103"/>
    </row>
    <row r="81" spans="1:9">
      <c r="A81" s="97"/>
      <c r="B81" s="105" t="s">
        <v>151</v>
      </c>
      <c r="C81" s="99"/>
      <c r="D81" s="98"/>
      <c r="E81" s="98"/>
      <c r="F81" s="100"/>
      <c r="G81" s="101"/>
      <c r="H81" s="104"/>
      <c r="I81" s="103"/>
    </row>
    <row r="82" spans="1:9">
      <c r="A82" s="106"/>
      <c r="B82" s="107" t="s">
        <v>152</v>
      </c>
      <c r="C82" s="99"/>
      <c r="D82" s="98"/>
      <c r="E82" s="98"/>
      <c r="F82" s="100"/>
      <c r="G82" s="101"/>
      <c r="H82" s="104">
        <f>C82*D82*E82*F82+G82</f>
        <v>0</v>
      </c>
      <c r="I82" s="103"/>
    </row>
    <row r="83" spans="1:9">
      <c r="A83" s="106"/>
      <c r="B83" s="108" t="s">
        <v>153</v>
      </c>
      <c r="C83" s="99"/>
      <c r="D83" s="98"/>
      <c r="E83" s="98"/>
      <c r="F83" s="100"/>
      <c r="G83" s="101"/>
      <c r="H83" s="104">
        <f>C83*D83*E83*F83+G83</f>
        <v>0</v>
      </c>
      <c r="I83" s="103"/>
    </row>
    <row r="84" spans="1:9">
      <c r="A84" s="106"/>
      <c r="B84" s="108" t="s">
        <v>154</v>
      </c>
      <c r="C84" s="99"/>
      <c r="D84" s="98"/>
      <c r="E84" s="98"/>
      <c r="F84" s="100"/>
      <c r="G84" s="101"/>
      <c r="H84" s="104">
        <f>C84*D84*E84*F84+G84</f>
        <v>0</v>
      </c>
      <c r="I84" s="103"/>
    </row>
    <row r="85" spans="1:9">
      <c r="A85" s="106"/>
      <c r="B85" s="108" t="s">
        <v>155</v>
      </c>
      <c r="C85" s="99"/>
      <c r="D85" s="98"/>
      <c r="E85" s="98"/>
      <c r="F85" s="100"/>
      <c r="G85" s="101"/>
      <c r="H85" s="104">
        <f>C85*D85*E85*F85+G85</f>
        <v>0</v>
      </c>
      <c r="I85" s="103"/>
    </row>
    <row r="86" spans="1:9">
      <c r="A86" s="106"/>
      <c r="B86" s="108"/>
      <c r="C86" s="99"/>
      <c r="D86" s="98"/>
      <c r="E86" s="98"/>
      <c r="F86" s="100"/>
      <c r="G86" s="101"/>
      <c r="H86" s="104"/>
      <c r="I86" s="103"/>
    </row>
    <row r="87" spans="1:9">
      <c r="A87" s="106"/>
      <c r="B87" s="105" t="s">
        <v>151</v>
      </c>
      <c r="C87" s="99"/>
      <c r="D87" s="98"/>
      <c r="E87" s="98"/>
      <c r="F87" s="100"/>
      <c r="G87" s="101"/>
      <c r="H87" s="104"/>
      <c r="I87" s="103"/>
    </row>
    <row r="88" spans="1:9">
      <c r="A88" s="106"/>
      <c r="B88" s="108" t="s">
        <v>152</v>
      </c>
      <c r="C88" s="99"/>
      <c r="D88" s="98"/>
      <c r="E88" s="98"/>
      <c r="F88" s="100"/>
      <c r="G88" s="101"/>
      <c r="H88" s="104">
        <f>C88*D88*E88*F88+G88</f>
        <v>0</v>
      </c>
      <c r="I88" s="103"/>
    </row>
    <row r="89" spans="1:9">
      <c r="A89" s="106"/>
      <c r="B89" s="108" t="s">
        <v>153</v>
      </c>
      <c r="C89" s="99"/>
      <c r="D89" s="98"/>
      <c r="E89" s="98"/>
      <c r="F89" s="100"/>
      <c r="G89" s="101"/>
      <c r="H89" s="104">
        <f>C89*D89*E89*F89+G89</f>
        <v>0</v>
      </c>
      <c r="I89" s="103"/>
    </row>
    <row r="90" spans="1:9">
      <c r="A90" s="97"/>
      <c r="B90" s="108" t="s">
        <v>154</v>
      </c>
      <c r="C90" s="99"/>
      <c r="D90" s="98"/>
      <c r="E90" s="98"/>
      <c r="F90" s="100"/>
      <c r="G90" s="101"/>
      <c r="H90" s="104">
        <f>C90*D90*E90*F90+G90</f>
        <v>0</v>
      </c>
      <c r="I90" s="103"/>
    </row>
    <row r="91" spans="1:9">
      <c r="A91" s="97"/>
      <c r="B91" s="108" t="s">
        <v>155</v>
      </c>
      <c r="C91" s="99"/>
      <c r="D91" s="98"/>
      <c r="E91" s="98"/>
      <c r="F91" s="100"/>
      <c r="G91" s="101"/>
      <c r="H91" s="104">
        <f>C91*D91*E91*F91+G91</f>
        <v>0</v>
      </c>
      <c r="I91" s="103"/>
    </row>
    <row r="92" spans="1:9">
      <c r="A92" s="97"/>
      <c r="B92" s="109"/>
      <c r="C92" s="99"/>
      <c r="D92" s="98"/>
      <c r="E92" s="98"/>
      <c r="F92" s="100"/>
      <c r="G92" s="101"/>
      <c r="H92" s="104"/>
      <c r="I92" s="103"/>
    </row>
    <row r="93" spans="1:9">
      <c r="A93" s="97"/>
      <c r="B93" s="105" t="s">
        <v>151</v>
      </c>
      <c r="C93" s="99"/>
      <c r="D93" s="98"/>
      <c r="E93" s="98"/>
      <c r="F93" s="100"/>
      <c r="G93" s="101"/>
      <c r="H93" s="104"/>
      <c r="I93" s="103"/>
    </row>
    <row r="94" spans="1:9">
      <c r="A94" s="97"/>
      <c r="B94" s="107" t="s">
        <v>152</v>
      </c>
      <c r="C94" s="99"/>
      <c r="D94" s="98"/>
      <c r="E94" s="98"/>
      <c r="F94" s="100"/>
      <c r="G94" s="101"/>
      <c r="H94" s="104">
        <f>C94*D94*E94*F94+G94</f>
        <v>0</v>
      </c>
      <c r="I94" s="103"/>
    </row>
    <row r="95" spans="1:9">
      <c r="A95" s="97"/>
      <c r="B95" s="108" t="s">
        <v>153</v>
      </c>
      <c r="C95" s="99"/>
      <c r="D95" s="98"/>
      <c r="E95" s="98"/>
      <c r="F95" s="100"/>
      <c r="G95" s="101"/>
      <c r="H95" s="104">
        <f>C95*D95*E95*F95+G95</f>
        <v>0</v>
      </c>
      <c r="I95" s="103"/>
    </row>
    <row r="96" spans="1:9">
      <c r="A96" s="97"/>
      <c r="B96" s="108" t="s">
        <v>154</v>
      </c>
      <c r="C96" s="99"/>
      <c r="D96" s="98"/>
      <c r="E96" s="98"/>
      <c r="F96" s="100"/>
      <c r="G96" s="101"/>
      <c r="H96" s="104">
        <f>C96*D96*E96*F96+G96</f>
        <v>0</v>
      </c>
      <c r="I96" s="103"/>
    </row>
    <row r="97" spans="1:9">
      <c r="A97" s="97"/>
      <c r="B97" s="108" t="s">
        <v>155</v>
      </c>
      <c r="C97" s="99"/>
      <c r="D97" s="98"/>
      <c r="E97" s="98"/>
      <c r="F97" s="100"/>
      <c r="G97" s="101"/>
      <c r="H97" s="104">
        <f>C97*D97*E97*F97+G97</f>
        <v>0</v>
      </c>
      <c r="I97" s="103"/>
    </row>
    <row r="98" spans="1:9">
      <c r="A98" s="97"/>
      <c r="B98" s="108"/>
      <c r="C98" s="99"/>
      <c r="D98" s="98"/>
      <c r="E98" s="98"/>
      <c r="F98" s="100"/>
      <c r="G98" s="101"/>
      <c r="H98" s="104"/>
      <c r="I98" s="103"/>
    </row>
    <row r="99" spans="1:9">
      <c r="A99" s="97"/>
      <c r="B99" s="108"/>
      <c r="C99" s="99"/>
      <c r="D99" s="98"/>
      <c r="E99" s="98"/>
      <c r="F99" s="100"/>
      <c r="G99" s="101"/>
      <c r="H99" s="104"/>
      <c r="I99" s="103"/>
    </row>
    <row r="100" spans="1:9" ht="13.5" thickBot="1">
      <c r="A100" s="110"/>
      <c r="B100" s="111"/>
      <c r="C100" s="112"/>
      <c r="D100" s="113"/>
      <c r="E100" s="113"/>
      <c r="F100" s="114"/>
      <c r="G100" s="115"/>
      <c r="H100" s="116"/>
      <c r="I100" s="117"/>
    </row>
    <row r="101" spans="1:9" ht="13.5" thickBot="1"/>
    <row r="102" spans="1:9" ht="24" thickBot="1">
      <c r="A102" s="88" t="s">
        <v>193</v>
      </c>
      <c r="B102" s="89"/>
      <c r="C102" s="89"/>
      <c r="D102" s="89"/>
      <c r="E102" s="89"/>
      <c r="F102" s="90"/>
      <c r="G102" s="91"/>
      <c r="H102" s="92"/>
      <c r="I102" s="93"/>
    </row>
    <row r="103" spans="1:9" ht="13.5" thickBot="1">
      <c r="A103" s="20"/>
      <c r="B103" s="89" t="s">
        <v>110</v>
      </c>
      <c r="C103" s="15" t="s">
        <v>194</v>
      </c>
      <c r="D103" s="94" t="s">
        <v>64</v>
      </c>
      <c r="E103" s="94" t="s">
        <v>85</v>
      </c>
      <c r="F103" s="15" t="s">
        <v>111</v>
      </c>
      <c r="G103" s="94" t="s">
        <v>112</v>
      </c>
      <c r="H103" s="95"/>
      <c r="I103" s="96" t="s">
        <v>26</v>
      </c>
    </row>
    <row r="104" spans="1:9" ht="13.5" thickBot="1">
      <c r="A104" s="97"/>
      <c r="B104" s="98"/>
      <c r="C104" s="99"/>
      <c r="D104" s="98"/>
      <c r="E104" s="98"/>
      <c r="F104" s="100"/>
      <c r="G104" s="101"/>
      <c r="H104" s="102">
        <f>SUM(H105:H125)</f>
        <v>0</v>
      </c>
      <c r="I104" s="103"/>
    </row>
    <row r="105" spans="1:9" ht="13.5" thickTop="1">
      <c r="A105" s="97"/>
      <c r="B105" s="98"/>
      <c r="C105" s="99"/>
      <c r="D105" s="98"/>
      <c r="E105" s="98"/>
      <c r="F105" s="100"/>
      <c r="G105" s="101"/>
      <c r="H105" s="104"/>
      <c r="I105" s="103"/>
    </row>
    <row r="106" spans="1:9">
      <c r="A106" s="97"/>
      <c r="B106" s="105" t="s">
        <v>151</v>
      </c>
      <c r="C106" s="99"/>
      <c r="D106" s="98"/>
      <c r="E106" s="98"/>
      <c r="F106" s="100"/>
      <c r="G106" s="101"/>
      <c r="H106" s="104"/>
      <c r="I106" s="103"/>
    </row>
    <row r="107" spans="1:9">
      <c r="A107" s="106"/>
      <c r="B107" s="107" t="s">
        <v>152</v>
      </c>
      <c r="C107" s="99"/>
      <c r="D107" s="98"/>
      <c r="E107" s="98"/>
      <c r="F107" s="100"/>
      <c r="G107" s="101"/>
      <c r="H107" s="104">
        <f>C107*D107*E107*F107+G107</f>
        <v>0</v>
      </c>
      <c r="I107" s="103"/>
    </row>
    <row r="108" spans="1:9">
      <c r="A108" s="106"/>
      <c r="B108" s="108" t="s">
        <v>153</v>
      </c>
      <c r="C108" s="99"/>
      <c r="D108" s="98"/>
      <c r="E108" s="98"/>
      <c r="F108" s="100"/>
      <c r="G108" s="101"/>
      <c r="H108" s="104">
        <f>C108*D108*E108*F108+G108</f>
        <v>0</v>
      </c>
      <c r="I108" s="103"/>
    </row>
    <row r="109" spans="1:9">
      <c r="A109" s="106"/>
      <c r="B109" s="108" t="s">
        <v>154</v>
      </c>
      <c r="C109" s="99"/>
      <c r="D109" s="98"/>
      <c r="E109" s="98"/>
      <c r="F109" s="100"/>
      <c r="G109" s="101"/>
      <c r="H109" s="104">
        <f>C109*D109*E109*F109+G109</f>
        <v>0</v>
      </c>
      <c r="I109" s="103"/>
    </row>
    <row r="110" spans="1:9">
      <c r="A110" s="106"/>
      <c r="B110" s="108" t="s">
        <v>155</v>
      </c>
      <c r="C110" s="99"/>
      <c r="D110" s="98"/>
      <c r="E110" s="98"/>
      <c r="F110" s="100"/>
      <c r="G110" s="101"/>
      <c r="H110" s="104">
        <f>C110*D110*E110*F110+G110</f>
        <v>0</v>
      </c>
      <c r="I110" s="103"/>
    </row>
    <row r="111" spans="1:9">
      <c r="A111" s="106"/>
      <c r="B111" s="108"/>
      <c r="C111" s="99"/>
      <c r="D111" s="98"/>
      <c r="E111" s="98"/>
      <c r="F111" s="100"/>
      <c r="G111" s="101"/>
      <c r="H111" s="104"/>
      <c r="I111" s="103"/>
    </row>
    <row r="112" spans="1:9">
      <c r="A112" s="106"/>
      <c r="B112" s="105" t="s">
        <v>151</v>
      </c>
      <c r="C112" s="99"/>
      <c r="D112" s="98"/>
      <c r="E112" s="98"/>
      <c r="F112" s="100"/>
      <c r="G112" s="101"/>
      <c r="H112" s="104"/>
      <c r="I112" s="103"/>
    </row>
    <row r="113" spans="1:9">
      <c r="A113" s="106"/>
      <c r="B113" s="108" t="s">
        <v>152</v>
      </c>
      <c r="C113" s="99"/>
      <c r="D113" s="98"/>
      <c r="E113" s="98"/>
      <c r="F113" s="100"/>
      <c r="G113" s="101"/>
      <c r="H113" s="104">
        <f>C113*D113*E113*F113+G113</f>
        <v>0</v>
      </c>
      <c r="I113" s="103"/>
    </row>
    <row r="114" spans="1:9">
      <c r="A114" s="106"/>
      <c r="B114" s="108" t="s">
        <v>153</v>
      </c>
      <c r="C114" s="99"/>
      <c r="D114" s="98"/>
      <c r="E114" s="98"/>
      <c r="F114" s="100"/>
      <c r="G114" s="101"/>
      <c r="H114" s="104">
        <f>C114*D114*E114*F114+G114</f>
        <v>0</v>
      </c>
      <c r="I114" s="103"/>
    </row>
    <row r="115" spans="1:9">
      <c r="A115" s="97"/>
      <c r="B115" s="108" t="s">
        <v>154</v>
      </c>
      <c r="C115" s="99"/>
      <c r="D115" s="98"/>
      <c r="E115" s="98"/>
      <c r="F115" s="100"/>
      <c r="G115" s="101"/>
      <c r="H115" s="104">
        <f>C115*D115*E115*F115+G115</f>
        <v>0</v>
      </c>
      <c r="I115" s="103"/>
    </row>
    <row r="116" spans="1:9">
      <c r="A116" s="97"/>
      <c r="B116" s="108" t="s">
        <v>155</v>
      </c>
      <c r="C116" s="99"/>
      <c r="D116" s="98"/>
      <c r="E116" s="98"/>
      <c r="F116" s="100"/>
      <c r="G116" s="101"/>
      <c r="H116" s="104">
        <f>C116*D116*E116*F116+G116</f>
        <v>0</v>
      </c>
      <c r="I116" s="103"/>
    </row>
    <row r="117" spans="1:9">
      <c r="A117" s="97"/>
      <c r="B117" s="109"/>
      <c r="C117" s="99"/>
      <c r="D117" s="98"/>
      <c r="E117" s="98"/>
      <c r="F117" s="100"/>
      <c r="G117" s="101"/>
      <c r="H117" s="104"/>
      <c r="I117" s="103"/>
    </row>
    <row r="118" spans="1:9">
      <c r="A118" s="97"/>
      <c r="B118" s="105" t="s">
        <v>151</v>
      </c>
      <c r="C118" s="99"/>
      <c r="D118" s="98"/>
      <c r="E118" s="98"/>
      <c r="F118" s="100"/>
      <c r="G118" s="101"/>
      <c r="H118" s="104"/>
      <c r="I118" s="103"/>
    </row>
    <row r="119" spans="1:9">
      <c r="A119" s="97"/>
      <c r="B119" s="107" t="s">
        <v>152</v>
      </c>
      <c r="C119" s="99"/>
      <c r="D119" s="98"/>
      <c r="E119" s="98"/>
      <c r="F119" s="100"/>
      <c r="G119" s="101"/>
      <c r="H119" s="104">
        <f>C119*D119*E119*F119+G119</f>
        <v>0</v>
      </c>
      <c r="I119" s="103"/>
    </row>
    <row r="120" spans="1:9">
      <c r="A120" s="97"/>
      <c r="B120" s="108" t="s">
        <v>153</v>
      </c>
      <c r="C120" s="99"/>
      <c r="D120" s="98"/>
      <c r="E120" s="98"/>
      <c r="F120" s="100"/>
      <c r="G120" s="101"/>
      <c r="H120" s="104">
        <f>C120*D120*E120*F120+G120</f>
        <v>0</v>
      </c>
      <c r="I120" s="103"/>
    </row>
    <row r="121" spans="1:9">
      <c r="A121" s="97"/>
      <c r="B121" s="108" t="s">
        <v>154</v>
      </c>
      <c r="C121" s="99"/>
      <c r="D121" s="98"/>
      <c r="E121" s="98"/>
      <c r="F121" s="100"/>
      <c r="G121" s="101"/>
      <c r="H121" s="104">
        <f>C121*D121*E121*F121+G121</f>
        <v>0</v>
      </c>
      <c r="I121" s="103"/>
    </row>
    <row r="122" spans="1:9">
      <c r="A122" s="97"/>
      <c r="B122" s="108" t="s">
        <v>155</v>
      </c>
      <c r="C122" s="99"/>
      <c r="D122" s="98"/>
      <c r="E122" s="98"/>
      <c r="F122" s="100"/>
      <c r="G122" s="101"/>
      <c r="H122" s="104">
        <f>C122*D122*E122*F122+G122</f>
        <v>0</v>
      </c>
      <c r="I122" s="103"/>
    </row>
    <row r="123" spans="1:9">
      <c r="A123" s="97"/>
      <c r="B123" s="108"/>
      <c r="C123" s="99"/>
      <c r="D123" s="98"/>
      <c r="E123" s="98"/>
      <c r="F123" s="100"/>
      <c r="G123" s="101"/>
      <c r="H123" s="104"/>
      <c r="I123" s="103"/>
    </row>
    <row r="124" spans="1:9">
      <c r="A124" s="97"/>
      <c r="B124" s="108"/>
      <c r="C124" s="99"/>
      <c r="D124" s="98"/>
      <c r="E124" s="98"/>
      <c r="F124" s="100"/>
      <c r="G124" s="101"/>
      <c r="H124" s="104"/>
      <c r="I124" s="103"/>
    </row>
    <row r="125" spans="1:9" ht="13.5" thickBot="1">
      <c r="A125" s="110"/>
      <c r="B125" s="111"/>
      <c r="C125" s="112"/>
      <c r="D125" s="113"/>
      <c r="E125" s="113"/>
      <c r="F125" s="114"/>
      <c r="G125" s="115"/>
      <c r="H125" s="116"/>
      <c r="I125" s="117"/>
    </row>
  </sheetData>
  <phoneticPr fontId="10" type="noConversion"/>
  <pageMargins left="0.28999999999999998" right="0.17" top="0.28999999999999998" bottom="0.36" header="0.17" footer="0.17"/>
  <pageSetup orientation="landscape" r:id="rId1"/>
  <headerFooter alignWithMargins="0">
    <oddHeader>&amp;C&amp;8&amp;A</oddHeader>
    <oddFooter>&amp;L&amp;"Geneva,Italic"&amp;8Harbusol Australia Pty Ltd&amp;C&amp;8Page &amp;P of &amp;N</oddFooter>
  </headerFooter>
  <ignoredErrors>
    <ignoredError sqref="H4:H23 H25:H125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12"/>
  <sheetViews>
    <sheetView topLeftCell="A19" workbookViewId="0">
      <selection activeCell="C86" sqref="C86"/>
    </sheetView>
  </sheetViews>
  <sheetFormatPr defaultColWidth="11.42578125" defaultRowHeight="12.75"/>
  <cols>
    <col min="1" max="1" width="8.7109375" style="18" customWidth="1"/>
    <col min="2" max="2" width="36.7109375" style="18" customWidth="1"/>
    <col min="3" max="3" width="10" style="18" customWidth="1"/>
    <col min="4" max="4" width="14.28515625" style="18" customWidth="1"/>
    <col min="5" max="5" width="10.7109375" style="18" customWidth="1"/>
    <col min="6" max="6" width="8.140625" style="18" customWidth="1"/>
    <col min="7" max="7" width="20.28515625" style="18" customWidth="1"/>
    <col min="8" max="8" width="23.140625" style="18" customWidth="1"/>
    <col min="9" max="9" width="11.140625" style="18" customWidth="1"/>
    <col min="10" max="16384" width="11.42578125" style="18"/>
  </cols>
  <sheetData>
    <row r="1" spans="1:11" ht="51" customHeight="1" thickBot="1">
      <c r="A1" s="118"/>
      <c r="B1" s="879"/>
      <c r="C1" s="880"/>
      <c r="D1" s="880"/>
      <c r="E1" s="880"/>
      <c r="F1" s="880"/>
      <c r="G1" s="880"/>
      <c r="H1" s="119"/>
      <c r="I1" s="120"/>
    </row>
    <row r="2" spans="1:11" ht="16.5" thickBot="1">
      <c r="A2" s="121">
        <v>1</v>
      </c>
      <c r="B2" s="122" t="s">
        <v>75</v>
      </c>
      <c r="C2" s="877">
        <f>Tender!C2</f>
        <v>0</v>
      </c>
      <c r="D2" s="878"/>
      <c r="E2" s="878"/>
      <c r="F2" s="878"/>
      <c r="G2" s="123" t="s">
        <v>27</v>
      </c>
      <c r="H2" s="124">
        <f>SUM(H3:H96)</f>
        <v>0</v>
      </c>
      <c r="I2" s="25"/>
    </row>
    <row r="3" spans="1:11">
      <c r="A3" s="106"/>
      <c r="B3" s="125" t="s">
        <v>34</v>
      </c>
      <c r="C3" s="126"/>
      <c r="D3" s="18" t="s">
        <v>35</v>
      </c>
      <c r="E3" s="18">
        <f>C3*5</f>
        <v>0</v>
      </c>
      <c r="F3" s="18" t="s">
        <v>36</v>
      </c>
      <c r="G3" s="127"/>
      <c r="H3" s="128"/>
    </row>
    <row r="4" spans="1:11" ht="13.5" thickBot="1">
      <c r="A4" s="106"/>
      <c r="B4" s="129" t="s">
        <v>37</v>
      </c>
      <c r="C4" s="130"/>
      <c r="D4" s="130" t="s">
        <v>38</v>
      </c>
      <c r="E4" s="130" t="s">
        <v>39</v>
      </c>
      <c r="F4" s="130"/>
      <c r="G4" s="131"/>
      <c r="H4" s="132"/>
    </row>
    <row r="5" spans="1:11">
      <c r="A5" s="106"/>
      <c r="B5" s="125" t="s">
        <v>79</v>
      </c>
      <c r="C5" s="133" t="s">
        <v>41</v>
      </c>
      <c r="D5" s="133" t="s">
        <v>42</v>
      </c>
      <c r="E5" s="134" t="s">
        <v>43</v>
      </c>
      <c r="G5" s="127"/>
      <c r="H5" s="128"/>
    </row>
    <row r="6" spans="1:11">
      <c r="A6" s="135"/>
      <c r="B6" s="136" t="s">
        <v>80</v>
      </c>
      <c r="C6" s="18">
        <v>80</v>
      </c>
      <c r="G6" s="137">
        <f>C6*D6*E6</f>
        <v>0</v>
      </c>
      <c r="H6" s="128"/>
      <c r="I6" s="127"/>
    </row>
    <row r="7" spans="1:11">
      <c r="A7" s="135"/>
      <c r="B7" s="136" t="s">
        <v>145</v>
      </c>
      <c r="C7" s="18">
        <v>50</v>
      </c>
      <c r="G7" s="137">
        <f>C7*D7*E7</f>
        <v>0</v>
      </c>
      <c r="H7" s="128"/>
    </row>
    <row r="8" spans="1:11">
      <c r="A8" s="135"/>
      <c r="B8" s="136" t="s">
        <v>81</v>
      </c>
      <c r="C8" s="18">
        <v>50</v>
      </c>
      <c r="G8" s="137">
        <f>C8*D8*E8</f>
        <v>0</v>
      </c>
      <c r="H8" s="128"/>
    </row>
    <row r="9" spans="1:11">
      <c r="A9" s="135"/>
      <c r="B9" s="136" t="s">
        <v>82</v>
      </c>
      <c r="C9" s="18">
        <v>35</v>
      </c>
      <c r="G9" s="137">
        <f>C9*D9*E9</f>
        <v>0</v>
      </c>
      <c r="H9" s="128"/>
    </row>
    <row r="10" spans="1:11" ht="13.5" thickBot="1">
      <c r="A10" s="138"/>
      <c r="B10" s="125"/>
      <c r="G10" s="127"/>
      <c r="H10" s="139">
        <f>SUM(G5:G10)</f>
        <v>0</v>
      </c>
    </row>
    <row r="11" spans="1:11">
      <c r="A11" s="135"/>
      <c r="B11" s="140" t="s">
        <v>40</v>
      </c>
      <c r="C11" s="133"/>
      <c r="D11" s="133"/>
      <c r="E11" s="134"/>
      <c r="F11" s="133"/>
      <c r="G11" s="141"/>
      <c r="H11" s="128"/>
    </row>
    <row r="12" spans="1:11">
      <c r="A12" s="135"/>
      <c r="B12" s="125"/>
      <c r="C12" s="142" t="s">
        <v>87</v>
      </c>
      <c r="D12" s="143" t="s">
        <v>86</v>
      </c>
      <c r="E12" s="143" t="s">
        <v>64</v>
      </c>
      <c r="F12" s="143" t="s">
        <v>85</v>
      </c>
      <c r="G12" s="137"/>
      <c r="H12" s="128"/>
    </row>
    <row r="13" spans="1:11">
      <c r="A13" s="135"/>
      <c r="B13" s="97" t="s">
        <v>45</v>
      </c>
      <c r="C13" s="144">
        <v>55</v>
      </c>
      <c r="D13" s="143"/>
      <c r="E13" s="143"/>
      <c r="F13" s="145"/>
      <c r="G13" s="146">
        <f t="shared" ref="G13:G25" si="0">C13*D13*E13*F13</f>
        <v>0</v>
      </c>
      <c r="H13" s="128"/>
      <c r="I13" s="147"/>
      <c r="J13" s="127"/>
    </row>
    <row r="14" spans="1:11">
      <c r="A14" s="135"/>
      <c r="B14" s="97" t="s">
        <v>46</v>
      </c>
      <c r="C14" s="144"/>
      <c r="D14" s="143"/>
      <c r="E14" s="143"/>
      <c r="F14" s="145"/>
      <c r="G14" s="146">
        <f t="shared" si="0"/>
        <v>0</v>
      </c>
      <c r="H14" s="128"/>
      <c r="I14" s="147"/>
      <c r="J14" s="127"/>
      <c r="K14" s="127"/>
    </row>
    <row r="15" spans="1:11">
      <c r="A15" s="135"/>
      <c r="B15" s="97" t="s">
        <v>180</v>
      </c>
      <c r="C15" s="144"/>
      <c r="D15" s="143"/>
      <c r="E15" s="143"/>
      <c r="F15" s="145"/>
      <c r="G15" s="146">
        <f t="shared" si="0"/>
        <v>0</v>
      </c>
      <c r="H15" s="128"/>
      <c r="I15" s="147"/>
      <c r="J15" s="127"/>
      <c r="K15" s="127"/>
    </row>
    <row r="16" spans="1:11">
      <c r="A16" s="135"/>
      <c r="B16" s="97" t="s">
        <v>47</v>
      </c>
      <c r="C16" s="144"/>
      <c r="D16" s="143"/>
      <c r="E16" s="143"/>
      <c r="F16" s="145"/>
      <c r="G16" s="146">
        <f t="shared" si="0"/>
        <v>0</v>
      </c>
      <c r="H16" s="128"/>
      <c r="I16" s="127"/>
    </row>
    <row r="17" spans="1:10">
      <c r="A17" s="135"/>
      <c r="B17" s="97" t="s">
        <v>189</v>
      </c>
      <c r="C17" s="144"/>
      <c r="D17" s="143"/>
      <c r="E17" s="143"/>
      <c r="F17" s="145"/>
      <c r="G17" s="146">
        <v>0</v>
      </c>
      <c r="H17" s="128"/>
      <c r="I17" s="127"/>
    </row>
    <row r="18" spans="1:10">
      <c r="A18" s="135"/>
      <c r="B18" s="97" t="s">
        <v>44</v>
      </c>
      <c r="C18" s="144"/>
      <c r="D18" s="143"/>
      <c r="E18" s="143"/>
      <c r="F18" s="145"/>
      <c r="G18" s="146">
        <f t="shared" si="0"/>
        <v>0</v>
      </c>
      <c r="H18" s="128"/>
      <c r="J18" s="127"/>
    </row>
    <row r="19" spans="1:10">
      <c r="A19" s="135"/>
      <c r="B19" s="97" t="s">
        <v>190</v>
      </c>
      <c r="C19" s="144"/>
      <c r="D19" s="143"/>
      <c r="E19" s="143"/>
      <c r="F19" s="145"/>
      <c r="G19" s="146">
        <f t="shared" si="0"/>
        <v>0</v>
      </c>
      <c r="H19" s="128"/>
      <c r="I19" s="127"/>
    </row>
    <row r="20" spans="1:10">
      <c r="A20" s="135"/>
      <c r="B20" s="97" t="s">
        <v>179</v>
      </c>
      <c r="C20" s="144"/>
      <c r="D20" s="143"/>
      <c r="E20" s="143"/>
      <c r="F20" s="145"/>
      <c r="G20" s="146">
        <f t="shared" si="0"/>
        <v>0</v>
      </c>
      <c r="H20" s="128"/>
      <c r="I20" s="127"/>
    </row>
    <row r="21" spans="1:10">
      <c r="A21" s="135"/>
      <c r="B21" s="97" t="s">
        <v>130</v>
      </c>
      <c r="C21" s="144">
        <v>400</v>
      </c>
      <c r="D21" s="143"/>
      <c r="E21" s="143"/>
      <c r="F21" s="145"/>
      <c r="G21" s="146">
        <f t="shared" si="0"/>
        <v>0</v>
      </c>
      <c r="H21" s="128"/>
    </row>
    <row r="22" spans="1:10">
      <c r="A22" s="135"/>
      <c r="B22" s="97" t="s">
        <v>131</v>
      </c>
      <c r="C22" s="144">
        <v>150</v>
      </c>
      <c r="D22" s="143"/>
      <c r="E22" s="143"/>
      <c r="F22" s="145"/>
      <c r="G22" s="146">
        <f t="shared" si="0"/>
        <v>0</v>
      </c>
      <c r="H22" s="128"/>
    </row>
    <row r="23" spans="1:10">
      <c r="A23" s="135"/>
      <c r="B23" s="97" t="s">
        <v>132</v>
      </c>
      <c r="C23" s="144"/>
      <c r="D23" s="143"/>
      <c r="E23" s="143"/>
      <c r="F23" s="145"/>
      <c r="G23" s="146">
        <f t="shared" si="0"/>
        <v>0</v>
      </c>
      <c r="H23" s="128"/>
    </row>
    <row r="24" spans="1:10">
      <c r="A24" s="135"/>
      <c r="B24" s="97" t="s">
        <v>133</v>
      </c>
      <c r="C24" s="144">
        <v>65</v>
      </c>
      <c r="D24" s="143"/>
      <c r="E24" s="143"/>
      <c r="F24" s="145"/>
      <c r="G24" s="146">
        <f t="shared" si="0"/>
        <v>0</v>
      </c>
      <c r="H24" s="128"/>
    </row>
    <row r="25" spans="1:10">
      <c r="A25" s="135"/>
      <c r="B25" s="97" t="s">
        <v>134</v>
      </c>
      <c r="C25" s="144"/>
      <c r="D25" s="143"/>
      <c r="E25" s="143"/>
      <c r="F25" s="145"/>
      <c r="G25" s="146">
        <f t="shared" si="0"/>
        <v>0</v>
      </c>
      <c r="H25" s="128"/>
    </row>
    <row r="26" spans="1:10">
      <c r="A26" s="135"/>
      <c r="B26" s="97"/>
      <c r="C26" s="144"/>
      <c r="D26" s="143"/>
      <c r="E26" s="143"/>
      <c r="F26" s="145"/>
      <c r="G26" s="146"/>
      <c r="H26" s="128"/>
    </row>
    <row r="27" spans="1:10">
      <c r="A27" s="135"/>
      <c r="B27" s="97"/>
      <c r="C27" s="144"/>
      <c r="D27" s="143"/>
      <c r="E27" s="143"/>
      <c r="F27" s="145"/>
      <c r="G27" s="146"/>
      <c r="H27" s="128"/>
    </row>
    <row r="28" spans="1:10">
      <c r="A28" s="135"/>
      <c r="B28" s="148" t="s">
        <v>109</v>
      </c>
      <c r="H28" s="128"/>
    </row>
    <row r="29" spans="1:10">
      <c r="A29" s="135"/>
      <c r="B29" s="97"/>
      <c r="C29" s="144"/>
      <c r="D29" s="143"/>
      <c r="E29" s="143"/>
      <c r="F29" s="145"/>
      <c r="G29" s="146"/>
      <c r="H29" s="128"/>
    </row>
    <row r="30" spans="1:10" ht="13.5" thickBot="1">
      <c r="A30" s="138"/>
      <c r="B30" s="149"/>
      <c r="C30" s="150"/>
      <c r="D30" s="150"/>
      <c r="E30" s="150"/>
      <c r="F30" s="151"/>
      <c r="G30" s="152"/>
      <c r="H30" s="153">
        <f>SUM(G11:G30)</f>
        <v>0</v>
      </c>
    </row>
    <row r="31" spans="1:10">
      <c r="A31" s="135"/>
      <c r="B31" s="154" t="s">
        <v>122</v>
      </c>
      <c r="G31" s="127"/>
      <c r="H31" s="155"/>
    </row>
    <row r="32" spans="1:10">
      <c r="A32" s="135"/>
      <c r="B32" s="97" t="s">
        <v>123</v>
      </c>
      <c r="G32" s="137">
        <v>0</v>
      </c>
      <c r="H32" s="155"/>
    </row>
    <row r="33" spans="1:9">
      <c r="A33" s="135"/>
      <c r="B33" s="97" t="s">
        <v>124</v>
      </c>
      <c r="G33" s="137">
        <v>0</v>
      </c>
      <c r="H33" s="155"/>
    </row>
    <row r="34" spans="1:9">
      <c r="A34" s="135"/>
      <c r="B34" s="97" t="s">
        <v>96</v>
      </c>
      <c r="G34" s="137">
        <v>0</v>
      </c>
      <c r="H34" s="155"/>
      <c r="I34" s="127"/>
    </row>
    <row r="35" spans="1:9">
      <c r="A35" s="135"/>
      <c r="B35" s="97" t="s">
        <v>128</v>
      </c>
      <c r="G35" s="137">
        <v>0</v>
      </c>
      <c r="H35" s="155"/>
    </row>
    <row r="36" spans="1:9">
      <c r="A36" s="135"/>
      <c r="B36" s="97" t="s">
        <v>125</v>
      </c>
      <c r="G36" s="137">
        <v>0</v>
      </c>
      <c r="H36" s="155"/>
    </row>
    <row r="37" spans="1:9">
      <c r="A37" s="135"/>
      <c r="B37" s="97" t="s">
        <v>69</v>
      </c>
      <c r="G37" s="137">
        <v>0</v>
      </c>
      <c r="H37" s="155"/>
    </row>
    <row r="38" spans="1:9">
      <c r="A38" s="135"/>
      <c r="B38" s="97" t="s">
        <v>126</v>
      </c>
      <c r="G38" s="137">
        <v>0</v>
      </c>
      <c r="H38" s="155"/>
    </row>
    <row r="39" spans="1:9" ht="13.5" thickBot="1">
      <c r="A39" s="135"/>
      <c r="B39" s="97"/>
      <c r="G39" s="127"/>
      <c r="H39" s="139">
        <f>SUM(G31:G39)</f>
        <v>0</v>
      </c>
    </row>
    <row r="40" spans="1:9">
      <c r="A40" s="156"/>
      <c r="B40" s="157" t="s">
        <v>9</v>
      </c>
      <c r="C40" s="133"/>
      <c r="D40" s="133"/>
      <c r="E40" s="133"/>
      <c r="F40" s="133"/>
      <c r="G40" s="141"/>
      <c r="H40" s="155"/>
    </row>
    <row r="41" spans="1:9">
      <c r="A41" s="158"/>
      <c r="B41" s="159"/>
      <c r="G41" s="127"/>
      <c r="H41" s="155"/>
    </row>
    <row r="42" spans="1:9" ht="13.5" thickBot="1">
      <c r="A42" s="138"/>
      <c r="B42" s="160"/>
      <c r="C42" s="160"/>
      <c r="D42" s="161"/>
      <c r="E42" s="143"/>
      <c r="F42" s="162"/>
      <c r="G42" s="137"/>
      <c r="H42" s="139">
        <v>0</v>
      </c>
    </row>
    <row r="43" spans="1:9">
      <c r="A43" s="135"/>
      <c r="B43" s="140" t="s">
        <v>127</v>
      </c>
      <c r="C43" s="133" t="s">
        <v>11</v>
      </c>
      <c r="D43" s="133" t="s">
        <v>12</v>
      </c>
      <c r="E43" s="133" t="s">
        <v>13</v>
      </c>
      <c r="F43" s="133" t="s">
        <v>178</v>
      </c>
      <c r="G43" s="141"/>
      <c r="H43" s="155"/>
    </row>
    <row r="44" spans="1:9">
      <c r="A44" s="135"/>
      <c r="B44" s="125"/>
      <c r="G44" s="127"/>
      <c r="H44" s="155"/>
    </row>
    <row r="45" spans="1:9" ht="13.5" thickBot="1">
      <c r="A45" s="135"/>
      <c r="B45" s="163"/>
      <c r="C45" s="164"/>
      <c r="D45" s="164"/>
      <c r="E45" s="164"/>
      <c r="F45" s="165"/>
      <c r="H45" s="139">
        <f>SUM(G43:G45)</f>
        <v>0</v>
      </c>
    </row>
    <row r="46" spans="1:9">
      <c r="A46" s="156"/>
      <c r="B46" s="157" t="s">
        <v>14</v>
      </c>
      <c r="C46" s="133"/>
      <c r="D46" s="133"/>
      <c r="E46" s="133"/>
      <c r="F46" s="133"/>
      <c r="G46" s="141"/>
      <c r="H46" s="155"/>
    </row>
    <row r="47" spans="1:9">
      <c r="A47" s="158"/>
      <c r="B47" s="18" t="s">
        <v>50</v>
      </c>
      <c r="D47" s="18" t="s">
        <v>15</v>
      </c>
      <c r="E47" s="166">
        <v>40</v>
      </c>
      <c r="F47" s="18" t="s">
        <v>16</v>
      </c>
      <c r="G47" s="137">
        <f>C47*E47</f>
        <v>0</v>
      </c>
      <c r="H47" s="167"/>
    </row>
    <row r="48" spans="1:9">
      <c r="A48" s="158"/>
      <c r="C48" s="18" t="s">
        <v>17</v>
      </c>
      <c r="E48" s="160">
        <v>300</v>
      </c>
      <c r="F48" s="18" t="s">
        <v>18</v>
      </c>
      <c r="G48" s="137">
        <f>D48*E48</f>
        <v>0</v>
      </c>
      <c r="H48" s="155"/>
    </row>
    <row r="49" spans="1:10">
      <c r="A49" s="158"/>
      <c r="B49" s="18" t="s">
        <v>135</v>
      </c>
      <c r="C49" s="18" t="s">
        <v>19</v>
      </c>
      <c r="E49" s="160">
        <v>150</v>
      </c>
      <c r="F49" s="18" t="s">
        <v>20</v>
      </c>
      <c r="G49" s="137">
        <f>D49*E49</f>
        <v>0</v>
      </c>
      <c r="H49" s="155"/>
    </row>
    <row r="50" spans="1:10">
      <c r="A50" s="158"/>
      <c r="C50" s="18" t="s">
        <v>21</v>
      </c>
      <c r="E50" s="160">
        <v>120</v>
      </c>
      <c r="F50" s="18" t="s">
        <v>22</v>
      </c>
      <c r="G50" s="137">
        <v>0</v>
      </c>
      <c r="H50" s="155"/>
    </row>
    <row r="51" spans="1:10">
      <c r="A51" s="158"/>
      <c r="B51" s="18" t="s">
        <v>136</v>
      </c>
      <c r="E51" s="160">
        <v>750</v>
      </c>
      <c r="F51" s="18" t="s">
        <v>22</v>
      </c>
      <c r="G51" s="137">
        <v>0</v>
      </c>
      <c r="H51" s="167"/>
    </row>
    <row r="52" spans="1:10">
      <c r="A52" s="158"/>
      <c r="B52" s="18" t="s">
        <v>23</v>
      </c>
      <c r="G52" s="137">
        <v>0</v>
      </c>
      <c r="H52" s="155"/>
    </row>
    <row r="53" spans="1:10">
      <c r="A53" s="158"/>
      <c r="B53" s="159" t="s">
        <v>84</v>
      </c>
      <c r="C53" s="143" t="s">
        <v>1</v>
      </c>
      <c r="D53" s="143" t="s">
        <v>2</v>
      </c>
      <c r="E53" s="143" t="s">
        <v>43</v>
      </c>
      <c r="F53" s="168" t="s">
        <v>147</v>
      </c>
      <c r="G53" s="143"/>
      <c r="H53" s="155"/>
    </row>
    <row r="54" spans="1:10">
      <c r="A54" s="158"/>
      <c r="B54" s="18" t="s">
        <v>3</v>
      </c>
      <c r="C54" s="143"/>
      <c r="D54" s="169">
        <v>120</v>
      </c>
      <c r="E54" s="143"/>
      <c r="F54" s="143"/>
      <c r="G54" s="146">
        <f t="shared" ref="G54:G60" si="1">C54*D54*E54+F54</f>
        <v>0</v>
      </c>
      <c r="H54" s="155"/>
      <c r="I54" s="127"/>
    </row>
    <row r="55" spans="1:10">
      <c r="A55" s="158"/>
      <c r="B55" s="18" t="s">
        <v>4</v>
      </c>
      <c r="C55" s="143"/>
      <c r="D55" s="169">
        <v>80</v>
      </c>
      <c r="E55" s="143"/>
      <c r="F55" s="143"/>
      <c r="G55" s="146">
        <f t="shared" si="1"/>
        <v>0</v>
      </c>
      <c r="H55" s="155"/>
    </row>
    <row r="56" spans="1:10">
      <c r="A56" s="158"/>
      <c r="B56" s="18" t="s">
        <v>5</v>
      </c>
      <c r="C56" s="143"/>
      <c r="D56" s="169">
        <v>60</v>
      </c>
      <c r="E56" s="143"/>
      <c r="F56" s="143"/>
      <c r="G56" s="146">
        <f t="shared" si="1"/>
        <v>0</v>
      </c>
      <c r="H56" s="155"/>
      <c r="I56" s="127"/>
    </row>
    <row r="57" spans="1:10">
      <c r="A57" s="158"/>
      <c r="B57" s="18" t="s">
        <v>6</v>
      </c>
      <c r="C57" s="143"/>
      <c r="D57" s="169">
        <v>50</v>
      </c>
      <c r="E57" s="143"/>
      <c r="F57" s="143"/>
      <c r="G57" s="146">
        <f>C57*D57</f>
        <v>0</v>
      </c>
      <c r="H57" s="155"/>
    </row>
    <row r="58" spans="1:10">
      <c r="A58" s="158"/>
      <c r="B58" s="18" t="s">
        <v>191</v>
      </c>
      <c r="C58" s="144"/>
      <c r="D58" s="143"/>
      <c r="E58" s="143"/>
      <c r="F58" s="145"/>
      <c r="G58" s="146">
        <f>C58*D58*E58*F58</f>
        <v>0</v>
      </c>
      <c r="H58" s="155"/>
    </row>
    <row r="59" spans="1:10">
      <c r="A59" s="158"/>
      <c r="B59" s="18" t="s">
        <v>129</v>
      </c>
      <c r="G59" s="146">
        <f t="shared" si="1"/>
        <v>0</v>
      </c>
      <c r="H59" s="155"/>
    </row>
    <row r="60" spans="1:10">
      <c r="A60" s="158"/>
      <c r="B60" s="18" t="s">
        <v>121</v>
      </c>
      <c r="C60" s="143">
        <v>0</v>
      </c>
      <c r="D60" s="169">
        <v>175</v>
      </c>
      <c r="E60" s="143">
        <f>$C$3</f>
        <v>0</v>
      </c>
      <c r="F60" s="143">
        <f>C60*240</f>
        <v>0</v>
      </c>
      <c r="G60" s="146">
        <f t="shared" si="1"/>
        <v>0</v>
      </c>
      <c r="H60" s="155"/>
    </row>
    <row r="61" spans="1:10">
      <c r="A61" s="158"/>
      <c r="B61" s="159" t="s">
        <v>98</v>
      </c>
      <c r="C61" s="143">
        <v>0</v>
      </c>
      <c r="D61" s="143" t="s">
        <v>10</v>
      </c>
      <c r="E61" s="170">
        <v>0</v>
      </c>
      <c r="F61" s="143">
        <v>0</v>
      </c>
      <c r="G61" s="146">
        <f>C61*E61+F61</f>
        <v>0</v>
      </c>
      <c r="H61" s="155"/>
      <c r="J61" s="127"/>
    </row>
    <row r="62" spans="1:10">
      <c r="A62" s="158"/>
      <c r="B62" s="159" t="s">
        <v>49</v>
      </c>
      <c r="C62" s="143"/>
      <c r="D62" s="143"/>
      <c r="E62" s="170"/>
      <c r="F62" s="171"/>
      <c r="G62" s="146">
        <v>0</v>
      </c>
      <c r="H62" s="155"/>
    </row>
    <row r="63" spans="1:10" ht="13.5" thickBot="1">
      <c r="A63" s="138"/>
      <c r="B63" s="130"/>
      <c r="C63" s="130"/>
      <c r="D63" s="172"/>
      <c r="E63" s="130"/>
      <c r="F63" s="130"/>
      <c r="G63" s="173"/>
      <c r="H63" s="139">
        <f>SUM(G46:G63)</f>
        <v>0</v>
      </c>
    </row>
    <row r="64" spans="1:10">
      <c r="A64" s="158"/>
      <c r="B64" s="159" t="s">
        <v>7</v>
      </c>
      <c r="C64" s="18" t="s">
        <v>8</v>
      </c>
      <c r="G64" s="137">
        <v>0</v>
      </c>
      <c r="H64" s="167"/>
    </row>
    <row r="65" spans="1:10">
      <c r="A65" s="158"/>
      <c r="B65" s="18" t="s">
        <v>24</v>
      </c>
      <c r="C65" s="18" t="s">
        <v>88</v>
      </c>
      <c r="E65" s="137"/>
      <c r="G65" s="127"/>
      <c r="H65" s="155"/>
    </row>
    <row r="66" spans="1:10">
      <c r="A66" s="158"/>
      <c r="C66" s="18" t="s">
        <v>51</v>
      </c>
      <c r="E66" s="137">
        <v>0</v>
      </c>
      <c r="G66" s="127"/>
      <c r="H66" s="155"/>
      <c r="J66" s="127"/>
    </row>
    <row r="67" spans="1:10">
      <c r="A67" s="158"/>
      <c r="B67" s="159"/>
      <c r="C67" s="174" t="s">
        <v>52</v>
      </c>
      <c r="E67" s="137">
        <v>0</v>
      </c>
      <c r="G67" s="127"/>
      <c r="H67" s="155"/>
    </row>
    <row r="68" spans="1:10">
      <c r="A68" s="158"/>
      <c r="G68" s="137">
        <f>SUM(E65:E67)</f>
        <v>0</v>
      </c>
      <c r="H68" s="167"/>
    </row>
    <row r="69" spans="1:10" ht="13.5" thickBot="1">
      <c r="A69" s="158"/>
      <c r="B69" s="130"/>
      <c r="C69" s="130"/>
      <c r="D69" s="130"/>
      <c r="E69" s="130"/>
      <c r="F69" s="130"/>
      <c r="G69" s="152"/>
      <c r="H69" s="139">
        <f>SUM(G64:G69)</f>
        <v>0</v>
      </c>
    </row>
    <row r="70" spans="1:10">
      <c r="A70" s="156"/>
      <c r="B70" s="159" t="s">
        <v>53</v>
      </c>
      <c r="C70" s="159" t="s">
        <v>54</v>
      </c>
      <c r="G70" s="127"/>
      <c r="H70" s="155"/>
    </row>
    <row r="71" spans="1:10">
      <c r="A71" s="158"/>
      <c r="B71" s="18" t="s">
        <v>55</v>
      </c>
      <c r="C71" s="143" t="s">
        <v>56</v>
      </c>
      <c r="D71" s="143">
        <v>0</v>
      </c>
      <c r="E71" s="143" t="s">
        <v>57</v>
      </c>
      <c r="F71" s="166">
        <v>10.85</v>
      </c>
      <c r="G71" s="137">
        <f>D71*F71</f>
        <v>0</v>
      </c>
      <c r="H71" s="155"/>
    </row>
    <row r="72" spans="1:10">
      <c r="A72" s="158"/>
      <c r="B72" s="18" t="s">
        <v>58</v>
      </c>
      <c r="C72" s="143" t="s">
        <v>59</v>
      </c>
      <c r="D72" s="143">
        <v>0</v>
      </c>
      <c r="E72" s="143" t="s">
        <v>57</v>
      </c>
      <c r="F72" s="166">
        <v>0</v>
      </c>
      <c r="G72" s="137">
        <f>D72*F72</f>
        <v>0</v>
      </c>
      <c r="H72" s="155"/>
    </row>
    <row r="73" spans="1:10">
      <c r="A73" s="158"/>
      <c r="C73" s="143"/>
      <c r="D73" s="143"/>
      <c r="E73" s="143"/>
      <c r="F73" s="166"/>
      <c r="G73" s="137"/>
      <c r="H73" s="155"/>
    </row>
    <row r="74" spans="1:10">
      <c r="A74" s="158"/>
      <c r="C74" s="143"/>
      <c r="D74" s="143"/>
      <c r="E74" s="143"/>
      <c r="F74" s="166"/>
      <c r="G74" s="137"/>
      <c r="H74" s="155"/>
    </row>
    <row r="75" spans="1:10" ht="13.5" thickBot="1">
      <c r="A75" s="138"/>
      <c r="B75" s="130"/>
      <c r="C75" s="130"/>
      <c r="D75" s="130"/>
      <c r="E75" s="130"/>
      <c r="F75" s="130"/>
      <c r="G75" s="173"/>
      <c r="H75" s="139">
        <f>SUM(G70:G75)</f>
        <v>0</v>
      </c>
    </row>
    <row r="76" spans="1:10">
      <c r="A76" s="158"/>
      <c r="B76" s="159" t="s">
        <v>60</v>
      </c>
      <c r="G76" s="127"/>
      <c r="H76" s="128"/>
    </row>
    <row r="77" spans="1:10">
      <c r="A77" s="158"/>
      <c r="B77" s="18" t="s">
        <v>103</v>
      </c>
      <c r="C77" s="143" t="s">
        <v>61</v>
      </c>
      <c r="D77" s="143"/>
      <c r="E77" s="143" t="s">
        <v>10</v>
      </c>
      <c r="F77" s="160">
        <v>500</v>
      </c>
      <c r="G77" s="137">
        <f>D77*F77</f>
        <v>0</v>
      </c>
      <c r="H77" s="128"/>
    </row>
    <row r="78" spans="1:10">
      <c r="A78" s="158"/>
      <c r="B78" s="18" t="s">
        <v>62</v>
      </c>
      <c r="C78" s="143" t="s">
        <v>1</v>
      </c>
      <c r="D78" s="143"/>
      <c r="E78" s="143" t="s">
        <v>10</v>
      </c>
      <c r="F78" s="160">
        <v>1000</v>
      </c>
      <c r="G78" s="137">
        <f>D78*F78</f>
        <v>0</v>
      </c>
      <c r="H78" s="128"/>
    </row>
    <row r="79" spans="1:10">
      <c r="A79" s="158"/>
      <c r="B79" s="18" t="s">
        <v>63</v>
      </c>
      <c r="C79" s="143" t="s">
        <v>64</v>
      </c>
      <c r="D79" s="143"/>
      <c r="E79" s="143" t="s">
        <v>10</v>
      </c>
      <c r="F79" s="160">
        <v>450</v>
      </c>
      <c r="G79" s="137">
        <f>D79*F79</f>
        <v>0</v>
      </c>
      <c r="H79" s="128"/>
    </row>
    <row r="80" spans="1:10">
      <c r="A80" s="158"/>
      <c r="B80" s="18" t="s">
        <v>65</v>
      </c>
      <c r="C80" s="143" t="s">
        <v>11</v>
      </c>
      <c r="D80" s="143"/>
      <c r="E80" s="143" t="s">
        <v>10</v>
      </c>
      <c r="F80" s="160">
        <v>150</v>
      </c>
      <c r="G80" s="137">
        <f>D80*F80</f>
        <v>0</v>
      </c>
      <c r="H80" s="128"/>
    </row>
    <row r="81" spans="1:9">
      <c r="A81" s="158"/>
      <c r="B81" s="18" t="s">
        <v>48</v>
      </c>
      <c r="C81" s="143"/>
      <c r="D81" s="143"/>
      <c r="E81" s="143"/>
      <c r="F81" s="160">
        <v>100</v>
      </c>
      <c r="G81" s="137">
        <f>C81*D81*E81*F81</f>
        <v>0</v>
      </c>
      <c r="H81" s="128"/>
    </row>
    <row r="82" spans="1:9">
      <c r="A82" s="158"/>
      <c r="B82" s="18" t="s">
        <v>66</v>
      </c>
      <c r="C82" s="143" t="s">
        <v>64</v>
      </c>
      <c r="D82" s="143"/>
      <c r="E82" s="143" t="s">
        <v>10</v>
      </c>
      <c r="F82" s="160">
        <v>105</v>
      </c>
      <c r="G82" s="137">
        <f>D82*F82</f>
        <v>0</v>
      </c>
      <c r="H82" s="128"/>
      <c r="I82" s="127"/>
    </row>
    <row r="83" spans="1:9">
      <c r="A83" s="158"/>
      <c r="B83" s="159" t="s">
        <v>97</v>
      </c>
      <c r="C83" s="143"/>
      <c r="D83" s="143"/>
      <c r="E83" s="143"/>
      <c r="F83" s="160"/>
      <c r="G83" s="137"/>
      <c r="H83" s="128"/>
    </row>
    <row r="84" spans="1:9">
      <c r="A84" s="158"/>
      <c r="B84" s="18" t="s">
        <v>67</v>
      </c>
      <c r="C84" s="143" t="s">
        <v>11</v>
      </c>
      <c r="D84" s="143"/>
      <c r="E84" s="143" t="s">
        <v>10</v>
      </c>
      <c r="F84" s="160">
        <v>250</v>
      </c>
      <c r="G84" s="137">
        <f>D84*F84</f>
        <v>0</v>
      </c>
      <c r="H84" s="128"/>
    </row>
    <row r="85" spans="1:9">
      <c r="A85" s="158"/>
      <c r="B85" s="18" t="s">
        <v>48</v>
      </c>
      <c r="C85" s="143"/>
      <c r="D85" s="143"/>
      <c r="E85" s="143"/>
      <c r="F85" s="160">
        <v>180</v>
      </c>
      <c r="G85" s="137">
        <v>0</v>
      </c>
      <c r="H85" s="128"/>
    </row>
    <row r="86" spans="1:9">
      <c r="A86" s="158"/>
      <c r="B86" s="18" t="s">
        <v>68</v>
      </c>
      <c r="C86" s="143" t="s">
        <v>61</v>
      </c>
      <c r="D86" s="143"/>
      <c r="E86" s="143" t="s">
        <v>10</v>
      </c>
      <c r="F86" s="160">
        <v>0</v>
      </c>
      <c r="G86" s="137">
        <f>D86*F86</f>
        <v>0</v>
      </c>
      <c r="H86" s="128"/>
    </row>
    <row r="87" spans="1:9">
      <c r="A87" s="158"/>
      <c r="C87" s="143"/>
      <c r="D87" s="143"/>
      <c r="E87" s="143"/>
      <c r="F87" s="160"/>
      <c r="G87" s="137"/>
      <c r="H87" s="128"/>
    </row>
    <row r="88" spans="1:9">
      <c r="A88" s="158"/>
      <c r="C88" s="143"/>
      <c r="D88" s="143"/>
      <c r="E88" s="143"/>
      <c r="F88" s="160"/>
      <c r="G88" s="137"/>
      <c r="H88" s="128"/>
    </row>
    <row r="89" spans="1:9" ht="13.5" thickBot="1">
      <c r="A89" s="158"/>
      <c r="F89" s="160"/>
      <c r="G89" s="137"/>
      <c r="H89" s="139">
        <f>SUM(G76:G89)</f>
        <v>0</v>
      </c>
    </row>
    <row r="90" spans="1:9">
      <c r="A90" s="156"/>
      <c r="B90" s="175" t="s">
        <v>138</v>
      </c>
      <c r="C90" s="133" t="s">
        <v>25</v>
      </c>
      <c r="D90" s="134"/>
      <c r="E90" s="134" t="s">
        <v>10</v>
      </c>
      <c r="F90" s="176">
        <v>430</v>
      </c>
      <c r="G90" s="177">
        <f>D90*F90</f>
        <v>0</v>
      </c>
      <c r="H90" s="128"/>
      <c r="I90" s="127"/>
    </row>
    <row r="91" spans="1:9">
      <c r="A91" s="158"/>
      <c r="B91" s="18" t="s">
        <v>137</v>
      </c>
      <c r="C91" s="18" t="s">
        <v>89</v>
      </c>
      <c r="F91" s="178" t="s">
        <v>117</v>
      </c>
      <c r="G91" s="137"/>
      <c r="H91" s="155"/>
      <c r="I91" s="25"/>
    </row>
    <row r="92" spans="1:9">
      <c r="A92" s="158"/>
      <c r="B92" s="18" t="s">
        <v>139</v>
      </c>
      <c r="C92" s="18" t="s">
        <v>188</v>
      </c>
      <c r="F92" s="18">
        <v>0</v>
      </c>
      <c r="G92" s="137">
        <v>0</v>
      </c>
      <c r="H92" s="155"/>
    </row>
    <row r="93" spans="1:9">
      <c r="A93" s="158"/>
      <c r="G93" s="137"/>
      <c r="H93" s="155"/>
    </row>
    <row r="94" spans="1:9">
      <c r="A94" s="158"/>
      <c r="G94" s="137"/>
      <c r="H94" s="155"/>
    </row>
    <row r="95" spans="1:9">
      <c r="A95" s="158"/>
      <c r="G95" s="137"/>
      <c r="H95" s="155"/>
    </row>
    <row r="96" spans="1:9" ht="13.5" thickBot="1">
      <c r="A96" s="138"/>
      <c r="B96" s="130"/>
      <c r="C96" s="130"/>
      <c r="D96" s="130"/>
      <c r="E96" s="130"/>
      <c r="F96" s="130"/>
      <c r="G96" s="173"/>
      <c r="H96" s="139">
        <f>SUM(G90:G96)</f>
        <v>0</v>
      </c>
    </row>
    <row r="97" spans="1:8">
      <c r="A97" s="156"/>
      <c r="B97" s="157" t="s">
        <v>195</v>
      </c>
      <c r="C97" s="157" t="s">
        <v>196</v>
      </c>
      <c r="D97" s="134"/>
      <c r="E97" s="134"/>
      <c r="F97" s="176"/>
      <c r="G97" s="177"/>
      <c r="H97" s="128"/>
    </row>
    <row r="98" spans="1:8">
      <c r="A98" s="158"/>
      <c r="F98" s="178"/>
      <c r="G98" s="137"/>
      <c r="H98" s="155"/>
    </row>
    <row r="99" spans="1:8">
      <c r="A99" s="158"/>
      <c r="G99" s="137"/>
      <c r="H99" s="155"/>
    </row>
    <row r="100" spans="1:8">
      <c r="A100" s="158"/>
      <c r="G100" s="137"/>
      <c r="H100" s="155"/>
    </row>
    <row r="101" spans="1:8">
      <c r="A101" s="158"/>
      <c r="G101" s="137"/>
      <c r="H101" s="155"/>
    </row>
    <row r="102" spans="1:8">
      <c r="A102" s="158"/>
      <c r="G102" s="137"/>
      <c r="H102" s="155"/>
    </row>
    <row r="103" spans="1:8">
      <c r="A103" s="158"/>
      <c r="G103" s="137"/>
      <c r="H103" s="155"/>
    </row>
    <row r="104" spans="1:8">
      <c r="A104" s="158"/>
      <c r="G104" s="137"/>
      <c r="H104" s="155"/>
    </row>
    <row r="105" spans="1:8">
      <c r="A105" s="158"/>
      <c r="G105" s="137"/>
      <c r="H105" s="155"/>
    </row>
    <row r="106" spans="1:8">
      <c r="A106" s="158"/>
      <c r="G106" s="137"/>
      <c r="H106" s="155"/>
    </row>
    <row r="107" spans="1:8">
      <c r="A107" s="158"/>
      <c r="G107" s="137"/>
      <c r="H107" s="155"/>
    </row>
    <row r="108" spans="1:8">
      <c r="A108" s="158"/>
      <c r="G108" s="137"/>
      <c r="H108" s="155"/>
    </row>
    <row r="109" spans="1:8">
      <c r="A109" s="158"/>
      <c r="G109" s="137"/>
      <c r="H109" s="155"/>
    </row>
    <row r="110" spans="1:8">
      <c r="A110" s="158"/>
      <c r="G110" s="137"/>
      <c r="H110" s="155"/>
    </row>
    <row r="111" spans="1:8">
      <c r="A111" s="158"/>
      <c r="G111" s="137"/>
      <c r="H111" s="155"/>
    </row>
    <row r="112" spans="1:8" ht="13.5" thickBot="1">
      <c r="A112" s="138"/>
      <c r="B112" s="130"/>
      <c r="C112" s="130"/>
      <c r="D112" s="130"/>
      <c r="E112" s="130"/>
      <c r="F112" s="130"/>
      <c r="G112" s="173"/>
      <c r="H112" s="139">
        <f>SUM(G97:G112)</f>
        <v>0</v>
      </c>
    </row>
  </sheetData>
  <mergeCells count="2">
    <mergeCell ref="C2:F2"/>
    <mergeCell ref="B1:G1"/>
  </mergeCells>
  <phoneticPr fontId="10" type="noConversion"/>
  <printOptions horizontalCentered="1" verticalCentered="1" gridLines="1" gridLinesSet="0"/>
  <pageMargins left="0.31496062992125984" right="0.27559055118110237" top="0.31496062992125984" bottom="0.39370078740157483" header="0.11811023622047245" footer="0.23622047244094491"/>
  <pageSetup paperSize="9" scale="85" fitToHeight="2" orientation="landscape" horizontalDpi="4294967293" verticalDpi="300" r:id="rId1"/>
  <headerFooter alignWithMargins="0">
    <oddHeader>&amp;L&amp;D&amp;CPRELIMINARIES</oddHeader>
    <oddFooter>&amp;L&amp;"Geneva,Bold"Harbusol Australia&amp;C&amp;Z&amp;F&amp;RPage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5"/>
  <sheetViews>
    <sheetView topLeftCell="C1" workbookViewId="0">
      <selection activeCell="I16" sqref="I16"/>
    </sheetView>
  </sheetViews>
  <sheetFormatPr defaultColWidth="11.42578125" defaultRowHeight="12.75"/>
  <cols>
    <col min="1" max="1" width="49" hidden="1" customWidth="1"/>
    <col min="2" max="2" width="18" hidden="1" customWidth="1"/>
    <col min="3" max="3" width="19.140625" customWidth="1"/>
    <col min="4" max="4" width="26.42578125" hidden="1" customWidth="1"/>
  </cols>
  <sheetData>
    <row r="1" spans="1:12" ht="48.75" customHeight="1">
      <c r="A1" s="881" t="s">
        <v>161</v>
      </c>
      <c r="B1" s="881"/>
      <c r="C1" s="881"/>
      <c r="D1" s="881"/>
      <c r="E1" s="882"/>
      <c r="F1" s="882"/>
      <c r="G1" s="3"/>
      <c r="H1" s="5"/>
      <c r="I1" s="5"/>
      <c r="J1" s="5"/>
      <c r="K1" s="5"/>
      <c r="L1" s="5"/>
    </row>
    <row r="2" spans="1:12">
      <c r="B2" s="1"/>
      <c r="D2" s="4"/>
    </row>
    <row r="3" spans="1:12" ht="36.75" customHeight="1" thickBot="1">
      <c r="A3" s="6" t="s">
        <v>108</v>
      </c>
      <c r="B3" s="1"/>
      <c r="C3" s="13">
        <v>45</v>
      </c>
      <c r="D3" s="4"/>
      <c r="E3" t="s">
        <v>157</v>
      </c>
    </row>
    <row r="4" spans="1:12" ht="17.25" customHeight="1" thickTop="1">
      <c r="A4" s="1" t="s">
        <v>106</v>
      </c>
      <c r="B4" s="1"/>
      <c r="C4" s="7">
        <f>C3*20%</f>
        <v>9</v>
      </c>
      <c r="D4" s="4"/>
      <c r="E4" t="s">
        <v>158</v>
      </c>
    </row>
    <row r="5" spans="1:12" ht="38.25" customHeight="1" thickBot="1">
      <c r="A5" s="10" t="s">
        <v>107</v>
      </c>
      <c r="B5" s="2"/>
      <c r="C5" s="14">
        <f>C3+C4</f>
        <v>54</v>
      </c>
      <c r="D5" s="9"/>
      <c r="E5" t="s">
        <v>160</v>
      </c>
    </row>
  </sheetData>
  <mergeCells count="1">
    <mergeCell ref="A1:F1"/>
  </mergeCells>
  <phoneticPr fontId="10" type="noConversion"/>
  <pageMargins left="0.41" right="0.16" top="0.35" bottom="0.28999999999999998" header="0.17" footer="0.17"/>
  <pageSetup paperSize="9" scale="85" orientation="portrait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5"/>
  <sheetViews>
    <sheetView topLeftCell="C1" workbookViewId="0">
      <selection activeCell="I16" sqref="I16"/>
    </sheetView>
  </sheetViews>
  <sheetFormatPr defaultColWidth="11.42578125" defaultRowHeight="12.75"/>
  <cols>
    <col min="1" max="1" width="49" hidden="1" customWidth="1"/>
    <col min="2" max="2" width="18" hidden="1" customWidth="1"/>
    <col min="3" max="3" width="20.140625" customWidth="1"/>
    <col min="4" max="4" width="26.42578125" hidden="1" customWidth="1"/>
  </cols>
  <sheetData>
    <row r="1" spans="1:12" ht="56.25" customHeight="1">
      <c r="A1" s="881" t="s">
        <v>162</v>
      </c>
      <c r="B1" s="881"/>
      <c r="C1" s="881"/>
      <c r="D1" s="881"/>
      <c r="E1" s="882"/>
      <c r="F1" s="882"/>
      <c r="G1" s="882"/>
      <c r="H1" s="882"/>
      <c r="I1" s="5"/>
      <c r="J1" s="5"/>
      <c r="K1" s="5"/>
      <c r="L1" s="5"/>
    </row>
    <row r="2" spans="1:12" ht="6" customHeight="1">
      <c r="B2" s="1"/>
      <c r="D2" s="4"/>
    </row>
    <row r="3" spans="1:12" ht="38.25" customHeight="1" thickBot="1">
      <c r="A3" s="6" t="s">
        <v>105</v>
      </c>
      <c r="B3" s="1"/>
      <c r="C3" s="13">
        <v>55</v>
      </c>
      <c r="D3" s="4"/>
      <c r="E3" t="s">
        <v>159</v>
      </c>
    </row>
    <row r="4" spans="1:12" ht="17.25" customHeight="1" thickTop="1">
      <c r="A4" s="1" t="s">
        <v>106</v>
      </c>
      <c r="B4" s="1"/>
      <c r="C4" s="7">
        <f>C3*20%</f>
        <v>11</v>
      </c>
      <c r="D4" s="4"/>
    </row>
    <row r="5" spans="1:12" ht="36.75" customHeight="1" thickBot="1">
      <c r="A5" s="11" t="s">
        <v>107</v>
      </c>
      <c r="B5" s="2"/>
      <c r="C5" s="14">
        <f>C3+C4</f>
        <v>66</v>
      </c>
      <c r="D5" s="9"/>
      <c r="E5" t="s">
        <v>160</v>
      </c>
    </row>
  </sheetData>
  <mergeCells count="1">
    <mergeCell ref="A1:H1"/>
  </mergeCells>
  <phoneticPr fontId="10" type="noConversion"/>
  <pageMargins left="0.28000000000000003" right="0.24" top="0.3" bottom="0.31" header="0.17" footer="0.17"/>
  <pageSetup paperSize="9" scale="85" orientation="portrait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10"/>
  <sheetViews>
    <sheetView topLeftCell="C1" workbookViewId="0">
      <selection activeCell="I16" sqref="I16"/>
    </sheetView>
  </sheetViews>
  <sheetFormatPr defaultColWidth="11.42578125" defaultRowHeight="12.75"/>
  <cols>
    <col min="1" max="1" width="49" hidden="1" customWidth="1"/>
    <col min="2" max="2" width="18" hidden="1" customWidth="1"/>
    <col min="3" max="3" width="20.140625" customWidth="1"/>
    <col min="4" max="4" width="26.42578125" hidden="1" customWidth="1"/>
  </cols>
  <sheetData>
    <row r="1" spans="1:12" ht="27.75">
      <c r="A1" s="881" t="s">
        <v>163</v>
      </c>
      <c r="B1" s="881"/>
      <c r="C1" s="881"/>
      <c r="D1" s="881"/>
      <c r="E1" s="882"/>
      <c r="F1" s="882"/>
      <c r="G1" s="882"/>
      <c r="H1" s="882"/>
      <c r="I1" s="882"/>
      <c r="J1" s="5"/>
      <c r="K1" s="5"/>
      <c r="L1" s="5"/>
    </row>
    <row r="2" spans="1:12">
      <c r="B2" s="1"/>
      <c r="D2" s="4"/>
    </row>
    <row r="3" spans="1:12" ht="16.5" thickBot="1">
      <c r="A3" s="6" t="s">
        <v>105</v>
      </c>
      <c r="B3" s="1"/>
      <c r="C3" s="13">
        <v>70</v>
      </c>
      <c r="D3" s="4"/>
      <c r="E3" t="s">
        <v>159</v>
      </c>
    </row>
    <row r="4" spans="1:12" ht="17.25" customHeight="1" thickTop="1">
      <c r="A4" s="1" t="s">
        <v>106</v>
      </c>
      <c r="B4" s="1"/>
      <c r="C4" s="7">
        <f>C3*20%</f>
        <v>14</v>
      </c>
      <c r="D4" s="4"/>
    </row>
    <row r="5" spans="1:12" ht="40.5" customHeight="1" thickBot="1">
      <c r="A5" s="11" t="s">
        <v>107</v>
      </c>
      <c r="B5" s="2"/>
      <c r="C5" s="14">
        <f>C3+C4</f>
        <v>84</v>
      </c>
      <c r="D5" s="9"/>
      <c r="E5" t="s">
        <v>160</v>
      </c>
    </row>
    <row r="10" spans="1:12">
      <c r="C10" t="s">
        <v>165</v>
      </c>
    </row>
  </sheetData>
  <mergeCells count="1">
    <mergeCell ref="A1:I1"/>
  </mergeCells>
  <phoneticPr fontId="10" type="noConversion"/>
  <pageMargins left="0.28000000000000003" right="0.24" top="0.3" bottom="0.31" header="0.17" footer="0.17"/>
  <pageSetup paperSize="9" scale="85" orientation="portrait" verticalDpi="2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4"/>
  <sheetViews>
    <sheetView topLeftCell="C1" workbookViewId="0">
      <selection activeCell="I16" sqref="I16"/>
    </sheetView>
  </sheetViews>
  <sheetFormatPr defaultColWidth="11.42578125" defaultRowHeight="12.75"/>
  <cols>
    <col min="1" max="1" width="49" hidden="1" customWidth="1"/>
    <col min="2" max="2" width="18" hidden="1" customWidth="1"/>
    <col min="3" max="3" width="18.5703125" customWidth="1"/>
    <col min="4" max="4" width="26.42578125" hidden="1" customWidth="1"/>
  </cols>
  <sheetData>
    <row r="1" spans="1:10" ht="51.75" customHeight="1">
      <c r="B1" s="1"/>
      <c r="C1" s="881" t="s">
        <v>164</v>
      </c>
      <c r="D1" s="881"/>
      <c r="E1" s="881"/>
      <c r="F1" s="881"/>
      <c r="G1" s="882"/>
      <c r="H1" s="882"/>
      <c r="I1" s="882"/>
      <c r="J1" s="882"/>
    </row>
    <row r="2" spans="1:10" ht="29.25" customHeight="1" thickBot="1">
      <c r="A2" s="6" t="s">
        <v>105</v>
      </c>
      <c r="B2" s="1"/>
      <c r="C2" s="13">
        <v>65</v>
      </c>
      <c r="D2" s="4"/>
      <c r="E2" t="s">
        <v>159</v>
      </c>
    </row>
    <row r="3" spans="1:10" ht="17.25" customHeight="1" thickTop="1">
      <c r="A3" s="1" t="s">
        <v>106</v>
      </c>
      <c r="B3" s="1"/>
      <c r="C3" s="7">
        <f>C2*20%</f>
        <v>13</v>
      </c>
      <c r="D3" s="4"/>
    </row>
    <row r="4" spans="1:10" ht="36" customHeight="1" thickBot="1">
      <c r="A4" s="8" t="s">
        <v>107</v>
      </c>
      <c r="B4" s="2"/>
      <c r="C4" s="14">
        <f>C2+C3</f>
        <v>78</v>
      </c>
      <c r="D4" s="9"/>
      <c r="E4" t="s">
        <v>160</v>
      </c>
    </row>
  </sheetData>
  <mergeCells count="1">
    <mergeCell ref="C1:J1"/>
  </mergeCells>
  <phoneticPr fontId="10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9"/>
  <sheetViews>
    <sheetView workbookViewId="0">
      <selection activeCell="F23" sqref="F23"/>
    </sheetView>
  </sheetViews>
  <sheetFormatPr defaultColWidth="8.7109375" defaultRowHeight="12.75"/>
  <cols>
    <col min="1" max="1" width="5.140625" customWidth="1"/>
    <col min="2" max="3" width="25.7109375" customWidth="1"/>
    <col min="4" max="4" width="7.42578125" customWidth="1"/>
    <col min="6" max="6" width="11.28515625" customWidth="1"/>
    <col min="7" max="7" width="10.7109375" customWidth="1"/>
    <col min="8" max="8" width="11.28515625" customWidth="1"/>
    <col min="9" max="9" width="15" customWidth="1"/>
    <col min="10" max="10" width="12.5703125" customWidth="1"/>
  </cols>
  <sheetData>
    <row r="1" spans="1:10" ht="54.75" customHeight="1"/>
    <row r="3" spans="1:10">
      <c r="B3" s="548" t="s">
        <v>263</v>
      </c>
      <c r="C3" s="548"/>
      <c r="D3" s="883" t="s">
        <v>302</v>
      </c>
      <c r="E3" s="883"/>
      <c r="F3" s="883"/>
      <c r="G3" s="883"/>
      <c r="H3" s="883"/>
      <c r="I3" s="883"/>
      <c r="J3" s="883"/>
    </row>
    <row r="4" spans="1:10" ht="13.5" thickBot="1"/>
    <row r="5" spans="1:10" ht="24" thickBot="1">
      <c r="A5" s="541" t="s">
        <v>264</v>
      </c>
      <c r="B5" s="540"/>
      <c r="C5" s="540"/>
      <c r="D5" s="540"/>
      <c r="E5" s="540"/>
      <c r="F5" s="540"/>
      <c r="G5" s="549"/>
      <c r="H5" s="549"/>
      <c r="I5" s="550"/>
      <c r="J5" s="551"/>
    </row>
    <row r="6" spans="1:10" s="539" customFormat="1" ht="26.25" thickBot="1">
      <c r="A6" s="552"/>
      <c r="B6" s="553" t="s">
        <v>110</v>
      </c>
      <c r="C6" s="554" t="s">
        <v>120</v>
      </c>
      <c r="D6" s="555" t="s">
        <v>99</v>
      </c>
      <c r="E6" s="556" t="s">
        <v>265</v>
      </c>
      <c r="F6" s="556" t="s">
        <v>266</v>
      </c>
      <c r="G6" s="557" t="s">
        <v>267</v>
      </c>
      <c r="H6" s="557" t="s">
        <v>268</v>
      </c>
      <c r="I6" s="558" t="s">
        <v>269</v>
      </c>
      <c r="J6" s="559" t="s">
        <v>270</v>
      </c>
    </row>
    <row r="7" spans="1:10">
      <c r="A7" s="1"/>
      <c r="B7" s="560"/>
      <c r="C7" s="578"/>
      <c r="D7" s="562"/>
      <c r="E7" s="563"/>
      <c r="F7" s="564">
        <f>D7*E7</f>
        <v>0</v>
      </c>
      <c r="G7" s="565"/>
      <c r="H7" s="565">
        <f>D7*G7</f>
        <v>0</v>
      </c>
      <c r="I7" s="566"/>
      <c r="J7" s="567"/>
    </row>
    <row r="8" spans="1:10">
      <c r="A8" s="1"/>
      <c r="B8" s="560" t="s">
        <v>271</v>
      </c>
      <c r="C8" s="578" t="s">
        <v>272</v>
      </c>
      <c r="D8" s="562">
        <v>8</v>
      </c>
      <c r="E8" s="563">
        <v>220</v>
      </c>
      <c r="F8" s="564">
        <f t="shared" ref="F8:F25" si="0">D8*E8</f>
        <v>1760</v>
      </c>
      <c r="G8" s="565"/>
      <c r="H8" s="565">
        <f t="shared" ref="H8:H25" si="1">D8*G8</f>
        <v>0</v>
      </c>
      <c r="I8" s="566"/>
      <c r="J8" s="568"/>
    </row>
    <row r="9" spans="1:10">
      <c r="A9" s="1"/>
      <c r="B9" s="560" t="s">
        <v>273</v>
      </c>
      <c r="C9" s="578" t="s">
        <v>274</v>
      </c>
      <c r="D9" s="562">
        <v>6</v>
      </c>
      <c r="E9" s="563">
        <v>180</v>
      </c>
      <c r="F9" s="564">
        <f t="shared" si="0"/>
        <v>1080</v>
      </c>
      <c r="G9" s="565"/>
      <c r="H9" s="565">
        <f t="shared" si="1"/>
        <v>0</v>
      </c>
      <c r="I9" s="566"/>
      <c r="J9" s="568"/>
    </row>
    <row r="10" spans="1:10">
      <c r="A10" s="546"/>
      <c r="B10" s="560" t="s">
        <v>275</v>
      </c>
      <c r="C10" s="578"/>
      <c r="D10" s="562">
        <v>6</v>
      </c>
      <c r="E10" s="563">
        <v>80</v>
      </c>
      <c r="F10" s="564">
        <f t="shared" si="0"/>
        <v>480</v>
      </c>
      <c r="G10" s="565"/>
      <c r="H10" s="565">
        <f t="shared" si="1"/>
        <v>0</v>
      </c>
      <c r="I10" s="566"/>
      <c r="J10" s="568"/>
    </row>
    <row r="11" spans="1:10">
      <c r="A11" s="546"/>
      <c r="B11" s="560" t="s">
        <v>276</v>
      </c>
      <c r="C11" s="578"/>
      <c r="D11" s="562">
        <v>8</v>
      </c>
      <c r="E11" s="563">
        <v>25</v>
      </c>
      <c r="F11" s="564">
        <f t="shared" si="0"/>
        <v>200</v>
      </c>
      <c r="G11" s="565"/>
      <c r="H11" s="565">
        <f t="shared" si="1"/>
        <v>0</v>
      </c>
      <c r="I11" s="566"/>
      <c r="J11" s="568"/>
    </row>
    <row r="12" spans="1:10" ht="25.5">
      <c r="A12" s="546"/>
      <c r="B12" s="560" t="s">
        <v>277</v>
      </c>
      <c r="C12" s="578" t="s">
        <v>278</v>
      </c>
      <c r="D12" s="562">
        <v>1</v>
      </c>
      <c r="E12" s="563">
        <v>550</v>
      </c>
      <c r="F12" s="564">
        <f t="shared" si="0"/>
        <v>550</v>
      </c>
      <c r="G12" s="565"/>
      <c r="H12" s="565">
        <f t="shared" si="1"/>
        <v>0</v>
      </c>
      <c r="I12" s="566"/>
      <c r="J12" s="568"/>
    </row>
    <row r="13" spans="1:10">
      <c r="A13" s="546"/>
      <c r="B13" s="560" t="s">
        <v>279</v>
      </c>
      <c r="C13" s="578" t="s">
        <v>280</v>
      </c>
      <c r="D13" s="562">
        <v>1</v>
      </c>
      <c r="E13" s="563">
        <v>200</v>
      </c>
      <c r="F13" s="564">
        <f>D13*E13</f>
        <v>200</v>
      </c>
      <c r="G13" s="565"/>
      <c r="H13" s="565">
        <f t="shared" si="1"/>
        <v>0</v>
      </c>
      <c r="I13" s="566"/>
      <c r="J13" s="568"/>
    </row>
    <row r="14" spans="1:10">
      <c r="A14" s="546"/>
      <c r="B14" s="560" t="s">
        <v>281</v>
      </c>
      <c r="C14" s="578" t="s">
        <v>282</v>
      </c>
      <c r="D14" s="562">
        <v>1</v>
      </c>
      <c r="E14" s="563">
        <v>350</v>
      </c>
      <c r="F14" s="564">
        <f>D14*E14</f>
        <v>350</v>
      </c>
      <c r="G14" s="565"/>
      <c r="H14" s="565">
        <f t="shared" si="1"/>
        <v>0</v>
      </c>
      <c r="I14" s="566"/>
      <c r="J14" s="568"/>
    </row>
    <row r="15" spans="1:10">
      <c r="A15" s="546"/>
      <c r="B15" s="560" t="s">
        <v>283</v>
      </c>
      <c r="C15" s="578" t="s">
        <v>284</v>
      </c>
      <c r="D15" s="562">
        <v>1</v>
      </c>
      <c r="E15" s="563">
        <v>100</v>
      </c>
      <c r="F15" s="564">
        <f>D15*E15</f>
        <v>100</v>
      </c>
      <c r="G15" s="565"/>
      <c r="H15" s="565">
        <f t="shared" si="1"/>
        <v>0</v>
      </c>
      <c r="I15" s="566"/>
      <c r="J15" s="568"/>
    </row>
    <row r="16" spans="1:10" ht="25.5">
      <c r="A16" s="546"/>
      <c r="B16" s="560" t="s">
        <v>285</v>
      </c>
      <c r="C16" s="578" t="s">
        <v>286</v>
      </c>
      <c r="D16" s="562">
        <v>1</v>
      </c>
      <c r="E16" s="563">
        <v>1</v>
      </c>
      <c r="F16" s="564">
        <v>3000</v>
      </c>
      <c r="G16" s="565"/>
      <c r="H16" s="565">
        <f t="shared" si="1"/>
        <v>0</v>
      </c>
      <c r="I16" s="566"/>
      <c r="J16" s="568"/>
    </row>
    <row r="17" spans="1:10">
      <c r="A17" s="546"/>
      <c r="B17" s="560" t="s">
        <v>287</v>
      </c>
      <c r="C17" s="578" t="s">
        <v>288</v>
      </c>
      <c r="D17" s="562">
        <v>2</v>
      </c>
      <c r="E17" s="563">
        <v>30</v>
      </c>
      <c r="F17" s="564">
        <f t="shared" si="0"/>
        <v>60</v>
      </c>
      <c r="G17" s="565"/>
      <c r="H17" s="565">
        <f t="shared" si="1"/>
        <v>0</v>
      </c>
      <c r="I17" s="566"/>
      <c r="J17" s="568"/>
    </row>
    <row r="18" spans="1:10">
      <c r="A18" s="546"/>
      <c r="B18" s="560" t="s">
        <v>289</v>
      </c>
      <c r="C18" s="578" t="s">
        <v>290</v>
      </c>
      <c r="D18" s="562">
        <v>2</v>
      </c>
      <c r="E18" s="563">
        <v>30</v>
      </c>
      <c r="F18" s="564">
        <f t="shared" si="0"/>
        <v>60</v>
      </c>
      <c r="G18" s="565"/>
      <c r="H18" s="565">
        <f t="shared" si="1"/>
        <v>0</v>
      </c>
      <c r="I18" s="566"/>
      <c r="J18" s="568"/>
    </row>
    <row r="19" spans="1:10" ht="25.5">
      <c r="A19" s="546"/>
      <c r="B19" s="560" t="s">
        <v>291</v>
      </c>
      <c r="C19" s="578" t="s">
        <v>292</v>
      </c>
      <c r="D19" s="562">
        <v>1</v>
      </c>
      <c r="E19" s="563">
        <v>900</v>
      </c>
      <c r="F19" s="564">
        <f t="shared" si="0"/>
        <v>900</v>
      </c>
      <c r="G19" s="565"/>
      <c r="H19" s="565">
        <f t="shared" si="1"/>
        <v>0</v>
      </c>
      <c r="I19" s="566"/>
      <c r="J19" s="568"/>
    </row>
    <row r="20" spans="1:10" ht="25.5">
      <c r="A20" s="546"/>
      <c r="B20" s="560" t="s">
        <v>293</v>
      </c>
      <c r="C20" s="578" t="s">
        <v>294</v>
      </c>
      <c r="D20" s="562">
        <v>1</v>
      </c>
      <c r="E20" s="563">
        <v>900</v>
      </c>
      <c r="F20" s="564">
        <f t="shared" si="0"/>
        <v>900</v>
      </c>
      <c r="G20" s="565"/>
      <c r="H20" s="565">
        <f t="shared" si="1"/>
        <v>0</v>
      </c>
      <c r="I20" s="566"/>
      <c r="J20" s="568"/>
    </row>
    <row r="21" spans="1:10">
      <c r="A21" s="546"/>
      <c r="B21" s="560" t="s">
        <v>295</v>
      </c>
      <c r="C21" s="578" t="s">
        <v>296</v>
      </c>
      <c r="D21" s="562">
        <v>3</v>
      </c>
      <c r="E21" s="563">
        <v>550</v>
      </c>
      <c r="F21" s="564">
        <f t="shared" si="0"/>
        <v>1650</v>
      </c>
      <c r="G21" s="565"/>
      <c r="H21" s="565">
        <f t="shared" si="1"/>
        <v>0</v>
      </c>
      <c r="I21" s="566"/>
      <c r="J21" s="568"/>
    </row>
    <row r="22" spans="1:10">
      <c r="A22" s="547"/>
      <c r="B22" s="560" t="s">
        <v>297</v>
      </c>
      <c r="C22" s="578" t="s">
        <v>298</v>
      </c>
      <c r="D22" s="562">
        <v>3</v>
      </c>
      <c r="E22" s="563">
        <v>60</v>
      </c>
      <c r="F22" s="564">
        <f t="shared" si="0"/>
        <v>180</v>
      </c>
      <c r="G22" s="565"/>
      <c r="H22" s="565">
        <f t="shared" si="1"/>
        <v>0</v>
      </c>
      <c r="I22" s="566"/>
      <c r="J22" s="568"/>
    </row>
    <row r="23" spans="1:10">
      <c r="A23" s="547"/>
      <c r="B23" s="560" t="s">
        <v>299</v>
      </c>
      <c r="C23" s="578" t="s">
        <v>300</v>
      </c>
      <c r="D23" s="562">
        <v>65</v>
      </c>
      <c r="E23" s="563">
        <v>15</v>
      </c>
      <c r="F23" s="564">
        <f t="shared" si="0"/>
        <v>975</v>
      </c>
      <c r="G23" s="565"/>
      <c r="H23" s="565">
        <f t="shared" si="1"/>
        <v>0</v>
      </c>
      <c r="I23" s="566"/>
      <c r="J23" s="568"/>
    </row>
    <row r="24" spans="1:10">
      <c r="A24" s="547"/>
      <c r="B24" s="560"/>
      <c r="C24" s="579"/>
      <c r="D24" s="569"/>
      <c r="E24" s="563"/>
      <c r="F24" s="564">
        <f t="shared" si="0"/>
        <v>0</v>
      </c>
      <c r="G24" s="565"/>
      <c r="H24" s="565">
        <f t="shared" si="1"/>
        <v>0</v>
      </c>
      <c r="I24" s="566"/>
      <c r="J24" s="568"/>
    </row>
    <row r="25" spans="1:10" ht="13.5" thickBot="1">
      <c r="A25" s="547"/>
      <c r="B25" s="560"/>
      <c r="C25" s="578"/>
      <c r="D25" s="562"/>
      <c r="E25" s="563"/>
      <c r="F25" s="570">
        <f t="shared" si="0"/>
        <v>0</v>
      </c>
      <c r="G25" s="565"/>
      <c r="H25" s="571">
        <f t="shared" si="1"/>
        <v>0</v>
      </c>
      <c r="I25" s="566"/>
      <c r="J25" s="568"/>
    </row>
    <row r="26" spans="1:10" ht="13.5" thickTop="1">
      <c r="A26" s="547"/>
      <c r="B26" s="561"/>
      <c r="C26" s="578"/>
      <c r="D26" s="562"/>
      <c r="E26" s="563"/>
      <c r="F26" s="564">
        <f>SUM(F7:F25)</f>
        <v>12445</v>
      </c>
      <c r="G26" s="565"/>
      <c r="H26" s="565">
        <f>SUM(H7:H25)</f>
        <v>0</v>
      </c>
      <c r="I26" s="566"/>
      <c r="J26" s="568"/>
    </row>
    <row r="27" spans="1:10">
      <c r="A27" s="1"/>
      <c r="B27" s="560"/>
      <c r="C27" s="578"/>
      <c r="D27" s="562"/>
      <c r="E27" s="563"/>
      <c r="F27" s="563"/>
      <c r="G27" s="565"/>
      <c r="H27" s="565"/>
      <c r="I27" s="566"/>
      <c r="J27" s="568"/>
    </row>
    <row r="28" spans="1:10" ht="13.5" thickBot="1">
      <c r="A28" s="545"/>
      <c r="B28" s="544"/>
      <c r="C28" s="572"/>
      <c r="D28" s="542"/>
      <c r="E28" s="573"/>
      <c r="F28" s="573" t="s">
        <v>301</v>
      </c>
      <c r="G28" s="574">
        <f>F26-H26</f>
        <v>12445</v>
      </c>
      <c r="H28" s="575"/>
      <c r="I28" s="576"/>
      <c r="J28" s="577"/>
    </row>
    <row r="29" spans="1:10">
      <c r="G29" s="543"/>
      <c r="H29" s="543"/>
    </row>
  </sheetData>
  <mergeCells count="1">
    <mergeCell ref="D3:J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65"/>
  <sheetViews>
    <sheetView tabSelected="1" view="pageBreakPreview" topLeftCell="A11" zoomScaleNormal="100" zoomScaleSheetLayoutView="100" workbookViewId="0">
      <selection activeCell="B22" sqref="B22"/>
    </sheetView>
  </sheetViews>
  <sheetFormatPr defaultColWidth="9.140625" defaultRowHeight="12.75"/>
  <cols>
    <col min="1" max="1" width="7" style="18" customWidth="1"/>
    <col min="2" max="2" width="42" style="18" customWidth="1"/>
    <col min="3" max="3" width="18.28515625" style="18" customWidth="1"/>
    <col min="4" max="4" width="11" style="18" customWidth="1"/>
    <col min="5" max="6" width="14.28515625" style="18" hidden="1" customWidth="1"/>
    <col min="7" max="7" width="18.5703125" style="18" customWidth="1"/>
    <col min="8" max="9" width="11.7109375" style="18" customWidth="1"/>
    <col min="10" max="10" width="16.28515625" style="18" bestFit="1" customWidth="1"/>
    <col min="11" max="16384" width="9.140625" style="18"/>
  </cols>
  <sheetData>
    <row r="1" spans="1:9">
      <c r="G1" s="777" t="s">
        <v>380</v>
      </c>
    </row>
    <row r="2" spans="1:9">
      <c r="G2" s="777" t="s">
        <v>376</v>
      </c>
    </row>
    <row r="3" spans="1:9">
      <c r="G3" s="778" t="s">
        <v>377</v>
      </c>
    </row>
    <row r="4" spans="1:9">
      <c r="G4" s="779" t="s">
        <v>381</v>
      </c>
    </row>
    <row r="5" spans="1:9">
      <c r="G5" s="779" t="s">
        <v>382</v>
      </c>
    </row>
    <row r="6" spans="1:9">
      <c r="G6" s="778" t="s">
        <v>378</v>
      </c>
    </row>
    <row r="7" spans="1:9">
      <c r="G7" s="716"/>
    </row>
    <row r="8" spans="1:9" ht="13.5" customHeight="1">
      <c r="G8" s="186"/>
    </row>
    <row r="9" spans="1:9" ht="18.75" customHeight="1">
      <c r="A9" s="771" t="s">
        <v>219</v>
      </c>
      <c r="B9" s="771">
        <f ca="1">TODAY()</f>
        <v>43421</v>
      </c>
      <c r="C9" s="81"/>
      <c r="D9" s="81"/>
      <c r="G9" s="81"/>
    </row>
    <row r="10" spans="1:9" ht="25.5" customHeight="1">
      <c r="A10" s="884" t="s">
        <v>215</v>
      </c>
      <c r="B10" s="884"/>
      <c r="C10" s="884"/>
      <c r="D10" s="884"/>
      <c r="E10" s="884"/>
      <c r="F10" s="884"/>
      <c r="G10" s="884"/>
      <c r="H10" s="12"/>
      <c r="I10" s="12"/>
    </row>
    <row r="11" spans="1:9" ht="10.5" customHeight="1">
      <c r="A11" s="81"/>
      <c r="B11" s="81"/>
      <c r="C11" s="81"/>
      <c r="D11" s="81"/>
      <c r="G11" s="310"/>
    </row>
    <row r="12" spans="1:9">
      <c r="A12" s="316" t="str">
        <f>'Project Data'!B9</f>
        <v>The Community Co</v>
      </c>
      <c r="B12" s="317"/>
      <c r="C12" s="309"/>
      <c r="D12" s="309"/>
      <c r="G12" s="318"/>
    </row>
    <row r="13" spans="1:9" ht="13.5" customHeight="1">
      <c r="A13" s="316" t="str">
        <f>'Project Data'!B14</f>
        <v>296 Vulture Street</v>
      </c>
      <c r="B13" s="319"/>
      <c r="C13" s="309"/>
      <c r="D13" s="309"/>
      <c r="G13" s="320"/>
    </row>
    <row r="14" spans="1:9" ht="13.5" customHeight="1">
      <c r="A14" s="316" t="str">
        <f>'Project Data'!B15</f>
        <v>Kangaroo Point  QLD  4169</v>
      </c>
      <c r="B14" s="319"/>
      <c r="C14" s="309"/>
      <c r="D14" s="309"/>
      <c r="G14" s="309"/>
    </row>
    <row r="15" spans="1:9" ht="13.5" customHeight="1">
      <c r="A15" s="319"/>
      <c r="B15" s="319"/>
      <c r="C15" s="309"/>
      <c r="D15" s="309"/>
      <c r="G15" s="309"/>
    </row>
    <row r="16" spans="1:9" ht="8.25" customHeight="1">
      <c r="A16" s="321"/>
      <c r="B16" s="321"/>
      <c r="C16" s="309"/>
      <c r="D16" s="309"/>
      <c r="G16" s="309"/>
    </row>
    <row r="17" spans="1:10">
      <c r="A17" s="21" t="s">
        <v>227</v>
      </c>
      <c r="B17" s="708">
        <f>'Project Data'!B18</f>
        <v>0</v>
      </c>
      <c r="C17" s="309"/>
      <c r="D17" s="309"/>
      <c r="G17" s="309"/>
    </row>
    <row r="18" spans="1:10">
      <c r="A18" s="320"/>
      <c r="B18" s="322"/>
      <c r="C18" s="309"/>
      <c r="D18" s="309"/>
      <c r="G18" s="309"/>
    </row>
    <row r="19" spans="1:10">
      <c r="A19" s="21" t="s">
        <v>229</v>
      </c>
      <c r="B19" s="322" t="str">
        <f>'Project Data'!B3</f>
        <v>Lana Place</v>
      </c>
      <c r="C19" s="309"/>
      <c r="D19" s="309"/>
      <c r="G19" s="309"/>
    </row>
    <row r="20" spans="1:10" ht="15.75" customHeight="1">
      <c r="A20" s="21" t="s">
        <v>228</v>
      </c>
      <c r="B20" s="322" t="str">
        <f>'Project Data'!B4</f>
        <v>37246</v>
      </c>
      <c r="C20" s="309"/>
      <c r="D20" s="309"/>
      <c r="G20" s="309"/>
    </row>
    <row r="21" spans="1:10" ht="15.75" customHeight="1">
      <c r="A21" s="21"/>
      <c r="B21" s="323"/>
      <c r="C21" s="309"/>
      <c r="D21" s="309"/>
      <c r="G21" s="309"/>
    </row>
    <row r="22" spans="1:10">
      <c r="A22" s="324"/>
      <c r="B22" s="770" t="s">
        <v>465</v>
      </c>
      <c r="C22" s="309"/>
      <c r="D22" s="309"/>
      <c r="G22" s="309"/>
    </row>
    <row r="23" spans="1:10">
      <c r="A23" s="309"/>
      <c r="B23" s="309"/>
      <c r="C23" s="309"/>
      <c r="D23" s="309"/>
      <c r="G23" s="309"/>
    </row>
    <row r="24" spans="1:10">
      <c r="A24" s="309"/>
      <c r="B24" s="309"/>
      <c r="C24" s="309"/>
      <c r="D24" s="309"/>
      <c r="G24" s="309"/>
    </row>
    <row r="25" spans="1:10">
      <c r="A25" s="233" t="s">
        <v>383</v>
      </c>
      <c r="B25" s="233"/>
      <c r="C25" s="309"/>
      <c r="D25" s="309"/>
      <c r="G25" s="309"/>
    </row>
    <row r="26" spans="1:10" ht="5.25" customHeight="1" thickBot="1">
      <c r="A26" s="309"/>
      <c r="B26" s="309"/>
      <c r="C26" s="309"/>
      <c r="D26" s="309"/>
      <c r="G26" s="309"/>
    </row>
    <row r="27" spans="1:10" ht="18.75" customHeight="1">
      <c r="A27" s="755" t="s">
        <v>112</v>
      </c>
      <c r="B27" s="756" t="s">
        <v>110</v>
      </c>
      <c r="C27" s="757" t="s">
        <v>216</v>
      </c>
      <c r="D27" s="757" t="s">
        <v>141</v>
      </c>
      <c r="E27" s="757" t="s">
        <v>303</v>
      </c>
      <c r="F27" s="758" t="s">
        <v>304</v>
      </c>
      <c r="G27" s="759" t="s">
        <v>142</v>
      </c>
      <c r="H27" s="586"/>
      <c r="I27" s="586"/>
      <c r="J27" s="586"/>
    </row>
    <row r="28" spans="1:10" ht="15" customHeight="1">
      <c r="A28" s="325">
        <v>1</v>
      </c>
      <c r="B28" s="313" t="s">
        <v>445</v>
      </c>
      <c r="C28" s="327">
        <v>8106.5</v>
      </c>
      <c r="D28" s="590">
        <v>1</v>
      </c>
      <c r="E28" s="592"/>
      <c r="F28" s="588"/>
      <c r="G28" s="330">
        <v>8106.5</v>
      </c>
      <c r="H28" s="587"/>
      <c r="I28" s="587"/>
      <c r="J28" s="587"/>
    </row>
    <row r="29" spans="1:10" ht="15" customHeight="1">
      <c r="A29" s="325">
        <v>2</v>
      </c>
      <c r="B29" s="313" t="s">
        <v>446</v>
      </c>
      <c r="C29" s="328">
        <v>56745.5</v>
      </c>
      <c r="D29" s="329">
        <v>1</v>
      </c>
      <c r="E29" s="593"/>
      <c r="F29" s="589">
        <f>WORKDAY(E29,F55)</f>
        <v>0</v>
      </c>
      <c r="G29" s="330">
        <v>56745.5</v>
      </c>
      <c r="H29" s="587"/>
      <c r="I29" s="587"/>
      <c r="J29" s="587"/>
    </row>
    <row r="30" spans="1:10" ht="15" customHeight="1">
      <c r="A30" s="325">
        <v>3</v>
      </c>
      <c r="B30" s="18" t="s">
        <v>450</v>
      </c>
      <c r="C30" s="328">
        <v>32426</v>
      </c>
      <c r="D30" s="329">
        <v>1</v>
      </c>
      <c r="E30" s="593"/>
      <c r="F30" s="589">
        <f>WORKDAY(E30,F55)</f>
        <v>0</v>
      </c>
      <c r="G30" s="330">
        <v>32426</v>
      </c>
      <c r="H30" s="587"/>
      <c r="I30" s="587"/>
      <c r="J30" s="587"/>
    </row>
    <row r="31" spans="1:10" ht="15" customHeight="1">
      <c r="A31" s="325">
        <v>4</v>
      </c>
      <c r="B31" s="313" t="s">
        <v>451</v>
      </c>
      <c r="C31" s="328">
        <v>16213</v>
      </c>
      <c r="D31" s="329">
        <v>1</v>
      </c>
      <c r="E31" s="593"/>
      <c r="F31" s="589">
        <f>WORKDAY(E31,F55)</f>
        <v>0</v>
      </c>
      <c r="G31" s="330">
        <v>16213</v>
      </c>
      <c r="H31" s="587"/>
      <c r="I31" s="587"/>
      <c r="J31" s="587"/>
    </row>
    <row r="32" spans="1:10" ht="15" customHeight="1">
      <c r="A32" s="325">
        <v>5</v>
      </c>
      <c r="B32" s="313" t="s">
        <v>452</v>
      </c>
      <c r="C32" s="328">
        <v>48639</v>
      </c>
      <c r="D32" s="329">
        <v>1</v>
      </c>
      <c r="E32" s="593"/>
      <c r="F32" s="589">
        <f>WORKDAY(E32,F55)</f>
        <v>0</v>
      </c>
      <c r="G32" s="330">
        <v>48639</v>
      </c>
      <c r="H32" s="587"/>
      <c r="I32" s="587"/>
      <c r="J32" s="587"/>
    </row>
    <row r="33" spans="1:10" ht="15" customHeight="1">
      <c r="A33" s="325">
        <v>6</v>
      </c>
      <c r="B33" s="313"/>
      <c r="C33" s="328"/>
      <c r="D33" s="329"/>
      <c r="E33" s="593"/>
      <c r="F33" s="589">
        <f>WORKDAY(E33,F55)</f>
        <v>0</v>
      </c>
      <c r="G33" s="330">
        <f t="shared" ref="G33:G40" si="0">C33*D33</f>
        <v>0</v>
      </c>
      <c r="H33" s="587"/>
      <c r="I33" s="587"/>
      <c r="J33" s="587"/>
    </row>
    <row r="34" spans="1:10" ht="15" customHeight="1">
      <c r="A34" s="325">
        <v>7</v>
      </c>
      <c r="B34" s="331"/>
      <c r="C34" s="328"/>
      <c r="D34" s="329"/>
      <c r="E34" s="593"/>
      <c r="F34" s="589">
        <f>WORKDAY(E34,F55)</f>
        <v>0</v>
      </c>
      <c r="G34" s="330">
        <f t="shared" si="0"/>
        <v>0</v>
      </c>
      <c r="H34" s="587"/>
      <c r="I34" s="587"/>
      <c r="J34" s="587"/>
    </row>
    <row r="35" spans="1:10" ht="15" customHeight="1">
      <c r="A35" s="325">
        <v>8</v>
      </c>
      <c r="B35" s="313"/>
      <c r="C35" s="328"/>
      <c r="D35" s="329"/>
      <c r="E35" s="593"/>
      <c r="F35" s="589">
        <f>WORKDAY(E35,F55)</f>
        <v>0</v>
      </c>
      <c r="G35" s="330">
        <f t="shared" si="0"/>
        <v>0</v>
      </c>
      <c r="H35" s="587"/>
      <c r="I35" s="587"/>
      <c r="J35" s="587"/>
    </row>
    <row r="36" spans="1:10" ht="15" customHeight="1">
      <c r="A36" s="885" t="s">
        <v>374</v>
      </c>
      <c r="B36" s="886"/>
      <c r="C36" s="886"/>
      <c r="D36" s="886"/>
      <c r="E36" s="886"/>
      <c r="F36" s="886"/>
      <c r="G36" s="887"/>
      <c r="H36" s="587"/>
      <c r="I36" s="587"/>
      <c r="J36" s="587"/>
    </row>
    <row r="37" spans="1:10" ht="15" customHeight="1">
      <c r="A37" s="312" t="s">
        <v>220</v>
      </c>
      <c r="B37" s="288" t="s">
        <v>447</v>
      </c>
      <c r="C37" s="328">
        <v>3020</v>
      </c>
      <c r="D37" s="329">
        <v>1</v>
      </c>
      <c r="E37" s="593"/>
      <c r="F37" s="589">
        <f>WORKDAY(E37,F55)</f>
        <v>0</v>
      </c>
      <c r="G37" s="330">
        <f t="shared" si="0"/>
        <v>3020</v>
      </c>
      <c r="H37" s="587"/>
      <c r="I37" s="587"/>
      <c r="J37" s="587"/>
    </row>
    <row r="38" spans="1:10" ht="15" customHeight="1">
      <c r="A38" s="332" t="s">
        <v>192</v>
      </c>
      <c r="B38" s="333" t="s">
        <v>454</v>
      </c>
      <c r="C38" s="334">
        <v>11350</v>
      </c>
      <c r="D38" s="335">
        <v>1</v>
      </c>
      <c r="E38" s="594"/>
      <c r="F38" s="589"/>
      <c r="G38" s="330">
        <f t="shared" si="0"/>
        <v>11350</v>
      </c>
      <c r="H38" s="587"/>
      <c r="I38" s="587"/>
      <c r="J38" s="587"/>
    </row>
    <row r="39" spans="1:10" ht="15" customHeight="1">
      <c r="A39" s="332" t="s">
        <v>375</v>
      </c>
      <c r="B39" s="333"/>
      <c r="C39" s="334"/>
      <c r="D39" s="335"/>
      <c r="E39" s="594"/>
      <c r="F39" s="589"/>
      <c r="G39" s="330">
        <f t="shared" si="0"/>
        <v>0</v>
      </c>
      <c r="H39" s="587"/>
      <c r="I39" s="587"/>
      <c r="J39" s="587"/>
    </row>
    <row r="40" spans="1:10" ht="15" customHeight="1" thickBot="1">
      <c r="A40" s="352"/>
      <c r="B40" s="353"/>
      <c r="C40" s="354"/>
      <c r="D40" s="355"/>
      <c r="E40" s="595"/>
      <c r="F40" s="591"/>
      <c r="G40" s="769">
        <f t="shared" si="0"/>
        <v>0</v>
      </c>
      <c r="H40" s="587"/>
      <c r="I40" s="587"/>
      <c r="J40" s="587"/>
    </row>
    <row r="41" spans="1:10" ht="7.5" customHeight="1" thickBot="1">
      <c r="A41" s="336"/>
      <c r="B41" s="336"/>
      <c r="C41" s="314"/>
      <c r="D41" s="337"/>
      <c r="G41" s="338"/>
      <c r="J41" s="222"/>
    </row>
    <row r="42" spans="1:10" ht="16.5" customHeight="1">
      <c r="A42" s="341" t="s">
        <v>253</v>
      </c>
      <c r="B42" s="342"/>
      <c r="C42" s="342"/>
      <c r="D42" s="343"/>
      <c r="E42" s="582"/>
      <c r="F42" s="133"/>
      <c r="G42" s="344">
        <v>176500</v>
      </c>
      <c r="H42" s="222"/>
    </row>
    <row r="43" spans="1:10" ht="16.5" customHeight="1">
      <c r="A43" s="345" t="s">
        <v>252</v>
      </c>
      <c r="B43" s="346"/>
      <c r="C43" s="346"/>
      <c r="D43" s="346"/>
      <c r="E43" s="585"/>
      <c r="F43" s="585"/>
      <c r="G43" s="347">
        <v>64852</v>
      </c>
      <c r="I43" s="18" t="s">
        <v>379</v>
      </c>
    </row>
    <row r="44" spans="1:10" ht="16.5" hidden="1" customHeight="1">
      <c r="A44" s="368" t="s">
        <v>250</v>
      </c>
      <c r="B44" s="348"/>
      <c r="C44" s="349"/>
      <c r="D44" s="350"/>
      <c r="E44" s="349" t="s">
        <v>251</v>
      </c>
      <c r="F44" s="596"/>
      <c r="G44" s="351">
        <f>(C29*(INDEX(D29:D37,COUNT(D29:D37))))*F44</f>
        <v>0</v>
      </c>
    </row>
    <row r="45" spans="1:10" ht="16.5" customHeight="1">
      <c r="A45" s="760" t="s">
        <v>387</v>
      </c>
      <c r="B45" s="761"/>
      <c r="C45" s="761"/>
      <c r="D45" s="761"/>
      <c r="E45" s="762"/>
      <c r="F45" s="762"/>
      <c r="G45" s="763">
        <f>G42-G43</f>
        <v>111648</v>
      </c>
    </row>
    <row r="46" spans="1:10" ht="16.5" customHeight="1">
      <c r="A46" s="760" t="s">
        <v>388</v>
      </c>
      <c r="B46" s="761"/>
      <c r="C46" s="761"/>
      <c r="D46" s="761"/>
      <c r="E46" s="762"/>
      <c r="F46" s="762"/>
      <c r="G46" s="763">
        <f>G45*10%</f>
        <v>11164.800000000001</v>
      </c>
    </row>
    <row r="47" spans="1:10" ht="16.5" customHeight="1" thickBot="1">
      <c r="A47" s="764" t="s">
        <v>389</v>
      </c>
      <c r="B47" s="765"/>
      <c r="C47" s="765"/>
      <c r="D47" s="766"/>
      <c r="E47" s="767"/>
      <c r="F47" s="767"/>
      <c r="G47" s="768">
        <f>G45+G46</f>
        <v>122812.8</v>
      </c>
    </row>
    <row r="48" spans="1:10" ht="5.25" customHeight="1" thickBot="1">
      <c r="A48" s="309"/>
      <c r="B48" s="309"/>
      <c r="C48" s="309"/>
      <c r="D48" s="309"/>
      <c r="E48" s="583"/>
      <c r="F48" s="583"/>
      <c r="G48" s="309"/>
    </row>
    <row r="49" spans="1:7" ht="16.5" hidden="1" customHeight="1" thickTop="1">
      <c r="A49" s="366" t="s">
        <v>255</v>
      </c>
      <c r="B49" s="356"/>
      <c r="C49" s="356"/>
      <c r="D49" s="356"/>
      <c r="G49" s="357">
        <f>(SUM(D29:D37)*C29)*D44</f>
        <v>0</v>
      </c>
    </row>
    <row r="50" spans="1:7" ht="16.5" hidden="1" customHeight="1" thickBot="1">
      <c r="A50" s="367" t="s">
        <v>254</v>
      </c>
      <c r="B50" s="361"/>
      <c r="C50" s="361"/>
      <c r="D50" s="361"/>
      <c r="E50" s="584"/>
      <c r="F50" s="584"/>
      <c r="G50" s="365">
        <f>D44*C29</f>
        <v>0</v>
      </c>
    </row>
    <row r="51" spans="1:7" ht="16.5" customHeight="1" thickTop="1">
      <c r="A51" s="772" t="s">
        <v>256</v>
      </c>
      <c r="B51" s="356"/>
      <c r="C51" s="773"/>
      <c r="D51" s="774"/>
      <c r="E51" s="775"/>
      <c r="F51" s="775"/>
      <c r="G51" s="776">
        <v>165150</v>
      </c>
    </row>
    <row r="52" spans="1:7" ht="16.5" customHeight="1">
      <c r="A52" s="358" t="s">
        <v>258</v>
      </c>
      <c r="B52" s="309"/>
      <c r="C52" s="309"/>
      <c r="D52" s="309"/>
      <c r="G52" s="359">
        <f>G51*10%</f>
        <v>16515</v>
      </c>
    </row>
    <row r="53" spans="1:7" ht="16.5" customHeight="1" thickBot="1">
      <c r="A53" s="360" t="s">
        <v>257</v>
      </c>
      <c r="B53" s="361"/>
      <c r="C53" s="362"/>
      <c r="D53" s="363"/>
      <c r="E53" s="584"/>
      <c r="F53" s="584"/>
      <c r="G53" s="364">
        <f>G51+G52</f>
        <v>181665</v>
      </c>
    </row>
    <row r="54" spans="1:7" ht="13.5" thickTop="1">
      <c r="A54" s="309"/>
      <c r="B54" s="309"/>
      <c r="C54" s="309"/>
      <c r="D54" s="309"/>
      <c r="G54" s="309"/>
    </row>
    <row r="55" spans="1:7">
      <c r="A55" s="339"/>
      <c r="B55" s="309"/>
      <c r="C55" s="21"/>
      <c r="D55" s="581"/>
      <c r="E55" s="21"/>
      <c r="F55" s="236"/>
      <c r="G55" s="326"/>
    </row>
    <row r="56" spans="1:7">
      <c r="A56" s="316"/>
      <c r="B56" s="309"/>
      <c r="C56" s="340"/>
      <c r="D56" s="309"/>
      <c r="G56" s="309"/>
    </row>
    <row r="57" spans="1:7">
      <c r="A57" s="81"/>
      <c r="B57" s="233"/>
      <c r="C57" s="81"/>
      <c r="D57" s="233"/>
      <c r="G57" s="81"/>
    </row>
    <row r="58" spans="1:7">
      <c r="A58" s="233"/>
      <c r="B58" s="233"/>
      <c r="C58" s="81"/>
      <c r="D58" s="81"/>
      <c r="G58" s="81"/>
    </row>
    <row r="59" spans="1:7">
      <c r="A59" s="235"/>
      <c r="B59" s="233"/>
      <c r="C59" s="81"/>
      <c r="D59" s="81"/>
      <c r="G59" s="81"/>
    </row>
    <row r="60" spans="1:7">
      <c r="A60" s="81"/>
      <c r="B60" s="81"/>
      <c r="C60" s="81"/>
      <c r="D60" s="81"/>
      <c r="G60" s="81"/>
    </row>
    <row r="61" spans="1:7">
      <c r="A61" s="81"/>
      <c r="B61" s="81"/>
      <c r="C61" s="81"/>
      <c r="D61" s="81"/>
      <c r="G61" s="81"/>
    </row>
    <row r="62" spans="1:7">
      <c r="A62" s="81"/>
      <c r="B62" s="81"/>
      <c r="C62" s="81"/>
      <c r="D62" s="81"/>
      <c r="G62" s="81"/>
    </row>
    <row r="63" spans="1:7">
      <c r="A63" s="81"/>
      <c r="B63" s="81"/>
      <c r="C63" s="81"/>
      <c r="D63" s="81"/>
      <c r="G63" s="81"/>
    </row>
    <row r="64" spans="1:7">
      <c r="A64" s="81"/>
      <c r="B64" s="311"/>
      <c r="C64" s="81"/>
      <c r="D64" s="81"/>
      <c r="G64" s="81"/>
    </row>
    <row r="65" spans="1:7">
      <c r="A65" s="235"/>
      <c r="B65" s="315"/>
      <c r="C65" s="81"/>
      <c r="D65" s="81"/>
      <c r="G65" s="81"/>
    </row>
  </sheetData>
  <mergeCells count="2">
    <mergeCell ref="A10:G10"/>
    <mergeCell ref="A36:G36"/>
  </mergeCells>
  <phoneticPr fontId="10" type="noConversion"/>
  <conditionalFormatting sqref="F29:F35 F37:F38">
    <cfRule type="cellIs" dxfId="0" priority="1" stopIfTrue="1" operator="between">
      <formula>0</formula>
      <formula>40</formula>
    </cfRule>
  </conditionalFormatting>
  <hyperlinks>
    <hyperlink ref="G4" r:id="rId1" xr:uid="{00000000-0004-0000-0B00-000000000000}"/>
    <hyperlink ref="G5" r:id="rId2" xr:uid="{0F147F34-29CC-449B-B9C4-BB2843F586BB}"/>
  </hyperlinks>
  <printOptions horizontalCentered="1"/>
  <pageMargins left="0.74803149606299213" right="0.74803149606299213" top="0.98425196850393704" bottom="0.98425196850393704" header="0.51181102362204722" footer="0.51181102362204722"/>
  <pageSetup paperSize="9" scale="91" orientation="portrait" r:id="rId3"/>
  <headerFooter alignWithMargins="0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63"/>
  <sheetViews>
    <sheetView view="pageBreakPreview" topLeftCell="A25" zoomScaleNormal="100" zoomScaleSheetLayoutView="100" workbookViewId="0">
      <selection activeCell="B36" sqref="B36"/>
    </sheetView>
  </sheetViews>
  <sheetFormatPr defaultColWidth="9.140625" defaultRowHeight="12.75"/>
  <cols>
    <col min="1" max="1" width="7.5703125" style="18" customWidth="1"/>
    <col min="2" max="2" width="42" style="18" customWidth="1"/>
    <col min="3" max="3" width="13.28515625" style="18" customWidth="1"/>
    <col min="4" max="5" width="15.28515625" style="18" customWidth="1"/>
    <col min="6" max="6" width="21.28515625" style="18" customWidth="1"/>
    <col min="7" max="8" width="9.140625" style="18"/>
    <col min="9" max="9" width="16.28515625" style="18" bestFit="1" customWidth="1"/>
    <col min="10" max="16384" width="9.140625" style="18"/>
  </cols>
  <sheetData>
    <row r="1" spans="1:8">
      <c r="F1" s="180" t="s">
        <v>380</v>
      </c>
    </row>
    <row r="2" spans="1:8">
      <c r="F2" s="180" t="s">
        <v>376</v>
      </c>
    </row>
    <row r="3" spans="1:8">
      <c r="F3" s="714" t="s">
        <v>377</v>
      </c>
    </row>
    <row r="4" spans="1:8">
      <c r="F4" s="715" t="s">
        <v>381</v>
      </c>
    </row>
    <row r="5" spans="1:8">
      <c r="F5" s="715" t="s">
        <v>382</v>
      </c>
    </row>
    <row r="6" spans="1:8">
      <c r="F6" s="714" t="s">
        <v>378</v>
      </c>
    </row>
    <row r="7" spans="1:8">
      <c r="F7" s="182"/>
    </row>
    <row r="9" spans="1:8" ht="13.5" customHeight="1">
      <c r="F9" s="186"/>
    </row>
    <row r="10" spans="1:8" ht="18.75" customHeight="1">
      <c r="A10" s="187" t="s">
        <v>219</v>
      </c>
      <c r="B10" s="187">
        <f ca="1">TODAY()</f>
        <v>43421</v>
      </c>
    </row>
    <row r="11" spans="1:8" ht="26.25">
      <c r="A11" s="888" t="s">
        <v>231</v>
      </c>
      <c r="B11" s="888"/>
      <c r="C11" s="888"/>
      <c r="D11" s="888"/>
      <c r="E11" s="888"/>
      <c r="F11" s="888"/>
      <c r="G11" s="12"/>
      <c r="H11" s="12"/>
    </row>
    <row r="12" spans="1:8" ht="10.5" customHeight="1">
      <c r="F12" s="188"/>
    </row>
    <row r="13" spans="1:8">
      <c r="A13" s="189" t="str">
        <f>'Project Data'!B9</f>
        <v>The Community Co</v>
      </c>
      <c r="B13" s="184"/>
      <c r="F13" s="188"/>
    </row>
    <row r="14" spans="1:8" ht="13.5" customHeight="1">
      <c r="A14" s="189" t="str">
        <f>'Project Data'!B14</f>
        <v>296 Vulture Street</v>
      </c>
      <c r="B14" s="190"/>
      <c r="F14" s="181"/>
    </row>
    <row r="15" spans="1:8" ht="13.5" customHeight="1">
      <c r="A15" s="189" t="str">
        <f>'Project Data'!B15</f>
        <v>Kangaroo Point  QLD  4169</v>
      </c>
      <c r="B15" s="190"/>
    </row>
    <row r="16" spans="1:8" ht="13.5" customHeight="1">
      <c r="A16" s="190"/>
      <c r="B16" s="190"/>
    </row>
    <row r="17" spans="1:9" ht="8.25" customHeight="1">
      <c r="A17" s="191"/>
      <c r="B17" s="191"/>
    </row>
    <row r="18" spans="1:9">
      <c r="A18" s="192" t="s">
        <v>227</v>
      </c>
      <c r="B18" s="193">
        <f>'Project Data'!B18</f>
        <v>0</v>
      </c>
    </row>
    <row r="19" spans="1:9">
      <c r="A19" s="178"/>
      <c r="B19" s="193"/>
    </row>
    <row r="20" spans="1:9">
      <c r="A20" s="194" t="s">
        <v>229</v>
      </c>
      <c r="B20" s="193" t="str">
        <f>'Project Data'!B3</f>
        <v>Lana Place</v>
      </c>
    </row>
    <row r="21" spans="1:9" ht="15.75" customHeight="1">
      <c r="A21" s="194" t="s">
        <v>228</v>
      </c>
      <c r="B21" s="193" t="str">
        <f>'Project Data'!B4</f>
        <v>37246</v>
      </c>
    </row>
    <row r="22" spans="1:9" ht="15.75" customHeight="1">
      <c r="A22" s="194"/>
      <c r="B22" s="195"/>
    </row>
    <row r="23" spans="1:9">
      <c r="A23" s="196"/>
      <c r="B23" s="195"/>
    </row>
    <row r="26" spans="1:9">
      <c r="A26" s="185" t="s">
        <v>140</v>
      </c>
      <c r="B26" s="185"/>
    </row>
    <row r="27" spans="1:9" ht="5.25" customHeight="1" thickBot="1">
      <c r="A27" s="130"/>
    </row>
    <row r="28" spans="1:9" ht="35.25" customHeight="1">
      <c r="A28" s="734" t="s">
        <v>232</v>
      </c>
      <c r="B28" s="735" t="s">
        <v>110</v>
      </c>
      <c r="C28" s="736" t="s">
        <v>233</v>
      </c>
      <c r="D28" s="736" t="s">
        <v>30</v>
      </c>
      <c r="E28" s="736" t="s">
        <v>31</v>
      </c>
      <c r="F28" s="737" t="s">
        <v>142</v>
      </c>
    </row>
    <row r="29" spans="1:9" ht="15" customHeight="1">
      <c r="A29" s="197"/>
      <c r="B29" s="198"/>
      <c r="C29" s="199"/>
      <c r="D29" s="199"/>
      <c r="E29" s="200"/>
      <c r="F29" s="201"/>
      <c r="I29" s="202"/>
    </row>
    <row r="30" spans="1:9" ht="15" customHeight="1">
      <c r="A30" s="203" t="s">
        <v>220</v>
      </c>
      <c r="B30" s="288" t="s">
        <v>447</v>
      </c>
      <c r="C30" s="204"/>
      <c r="D30" s="204">
        <f>'V01'!C36/1.1</f>
        <v>3019.9999999999995</v>
      </c>
      <c r="E30" s="267"/>
      <c r="F30" s="205">
        <f t="shared" ref="F30:F39" si="0">D30-E30</f>
        <v>3019.9999999999995</v>
      </c>
    </row>
    <row r="31" spans="1:9" ht="15" customHeight="1">
      <c r="A31" s="203" t="s">
        <v>192</v>
      </c>
      <c r="B31" s="820" t="s">
        <v>454</v>
      </c>
      <c r="C31" s="204"/>
      <c r="D31" s="204">
        <f>'V02'!C36/1.1</f>
        <v>11349.999999999998</v>
      </c>
      <c r="E31" s="267"/>
      <c r="F31" s="205">
        <f t="shared" si="0"/>
        <v>11349.999999999998</v>
      </c>
    </row>
    <row r="32" spans="1:9" ht="15" customHeight="1">
      <c r="A32" s="203"/>
      <c r="B32" s="206"/>
      <c r="C32" s="204"/>
      <c r="D32" s="204"/>
      <c r="E32" s="267"/>
      <c r="F32" s="205">
        <f t="shared" si="0"/>
        <v>0</v>
      </c>
    </row>
    <row r="33" spans="1:9" ht="15" customHeight="1">
      <c r="A33" s="203"/>
      <c r="B33" s="206"/>
      <c r="C33" s="204"/>
      <c r="D33" s="204"/>
      <c r="E33" s="267"/>
      <c r="F33" s="205">
        <f t="shared" si="0"/>
        <v>0</v>
      </c>
    </row>
    <row r="34" spans="1:9" ht="15" customHeight="1">
      <c r="A34" s="203"/>
      <c r="B34" s="206"/>
      <c r="C34" s="204"/>
      <c r="D34" s="204"/>
      <c r="E34" s="267"/>
      <c r="F34" s="205">
        <f t="shared" si="0"/>
        <v>0</v>
      </c>
    </row>
    <row r="35" spans="1:9" ht="15" customHeight="1">
      <c r="A35" s="207"/>
      <c r="B35" s="208"/>
      <c r="C35" s="204"/>
      <c r="D35" s="204"/>
      <c r="E35" s="267"/>
      <c r="F35" s="205">
        <f t="shared" si="0"/>
        <v>0</v>
      </c>
    </row>
    <row r="36" spans="1:9" ht="15" customHeight="1">
      <c r="A36" s="207"/>
      <c r="B36" s="209"/>
      <c r="C36" s="204"/>
      <c r="D36" s="204"/>
      <c r="E36" s="267"/>
      <c r="F36" s="205">
        <f t="shared" si="0"/>
        <v>0</v>
      </c>
    </row>
    <row r="37" spans="1:9" ht="15" customHeight="1">
      <c r="A37" s="210"/>
      <c r="B37" s="211"/>
      <c r="C37" s="212"/>
      <c r="D37" s="212"/>
      <c r="E37" s="268"/>
      <c r="F37" s="205">
        <f t="shared" si="0"/>
        <v>0</v>
      </c>
    </row>
    <row r="38" spans="1:9" ht="15" customHeight="1">
      <c r="A38" s="207"/>
      <c r="B38" s="208"/>
      <c r="C38" s="204"/>
      <c r="D38" s="204"/>
      <c r="E38" s="267"/>
      <c r="F38" s="205">
        <f t="shared" si="0"/>
        <v>0</v>
      </c>
    </row>
    <row r="39" spans="1:9" ht="15" customHeight="1">
      <c r="A39" s="207"/>
      <c r="B39" s="209"/>
      <c r="C39" s="204"/>
      <c r="D39" s="204"/>
      <c r="E39" s="267"/>
      <c r="F39" s="205">
        <f t="shared" si="0"/>
        <v>0</v>
      </c>
    </row>
    <row r="40" spans="1:9" ht="15" customHeight="1">
      <c r="A40" s="210"/>
      <c r="B40" s="211"/>
      <c r="C40" s="212"/>
      <c r="D40" s="212"/>
      <c r="E40" s="213"/>
      <c r="F40" s="214"/>
    </row>
    <row r="41" spans="1:9" ht="15" customHeight="1">
      <c r="A41" s="215"/>
      <c r="B41" s="216"/>
      <c r="C41" s="217"/>
      <c r="D41" s="217"/>
      <c r="E41" s="269"/>
      <c r="F41" s="218"/>
    </row>
    <row r="42" spans="1:9" ht="15" customHeight="1" thickBot="1">
      <c r="A42" s="219"/>
      <c r="B42" s="220"/>
      <c r="C42" s="221"/>
      <c r="D42" s="221"/>
      <c r="E42" s="220" t="s">
        <v>101</v>
      </c>
      <c r="F42" s="221">
        <f>SUM(F29:F41)</f>
        <v>14369.999999999998</v>
      </c>
      <c r="I42" s="222"/>
    </row>
    <row r="43" spans="1:9" ht="15" customHeight="1" thickTop="1">
      <c r="A43" s="223"/>
      <c r="B43" s="223"/>
      <c r="C43" s="224"/>
      <c r="D43" s="224"/>
      <c r="E43" s="225"/>
      <c r="F43" s="226"/>
      <c r="I43" s="222"/>
    </row>
    <row r="44" spans="1:9" ht="16.5" customHeight="1">
      <c r="A44" s="227" t="s">
        <v>234</v>
      </c>
      <c r="B44" s="227"/>
      <c r="E44" s="228"/>
      <c r="F44" s="229">
        <f>SUM(F30:F41)</f>
        <v>14369.999999999998</v>
      </c>
      <c r="G44" s="222"/>
    </row>
    <row r="45" spans="1:9" ht="16.5" customHeight="1">
      <c r="A45" s="227" t="s">
        <v>143</v>
      </c>
      <c r="B45" s="227"/>
      <c r="F45" s="226">
        <f>SUM(F29)</f>
        <v>0</v>
      </c>
    </row>
    <row r="46" spans="1:9" ht="16.5" customHeight="1">
      <c r="A46" s="738" t="s">
        <v>32</v>
      </c>
      <c r="B46" s="738"/>
      <c r="C46" s="739"/>
      <c r="D46" s="739"/>
      <c r="E46" s="739"/>
      <c r="F46" s="740">
        <f>F44-F45</f>
        <v>14369.999999999998</v>
      </c>
    </row>
    <row r="47" spans="1:9" ht="16.5" customHeight="1">
      <c r="A47" s="738" t="s">
        <v>83</v>
      </c>
      <c r="B47" s="738"/>
      <c r="C47" s="739"/>
      <c r="D47" s="739"/>
      <c r="E47" s="739"/>
      <c r="F47" s="741">
        <f>F46*10%</f>
        <v>1437</v>
      </c>
    </row>
    <row r="48" spans="1:9" ht="16.5" customHeight="1" thickBot="1">
      <c r="A48" s="739"/>
      <c r="B48" s="739"/>
      <c r="C48" s="742"/>
      <c r="D48" s="742"/>
      <c r="E48" s="743"/>
      <c r="F48" s="744">
        <f>F46+F47</f>
        <v>15806.999999999998</v>
      </c>
    </row>
    <row r="49" spans="1:4" ht="13.5" thickTop="1"/>
    <row r="51" spans="1:4">
      <c r="A51" s="230" t="s">
        <v>217</v>
      </c>
    </row>
    <row r="52" spans="1:4" ht="15.75">
      <c r="A52" s="231" t="s">
        <v>218</v>
      </c>
      <c r="C52" s="232"/>
    </row>
    <row r="53" spans="1:4">
      <c r="A53" s="230"/>
      <c r="B53" s="230"/>
      <c r="D53" s="231"/>
    </row>
    <row r="54" spans="1:4">
      <c r="A54" s="233"/>
      <c r="B54" s="233"/>
      <c r="D54" s="234"/>
    </row>
    <row r="55" spans="1:4">
      <c r="A55" s="81" t="s">
        <v>235</v>
      </c>
      <c r="B55" s="233"/>
      <c r="D55" s="233"/>
    </row>
    <row r="56" spans="1:4">
      <c r="A56" s="233"/>
      <c r="B56" s="233"/>
    </row>
    <row r="57" spans="1:4">
      <c r="A57" s="233"/>
      <c r="B57" s="233"/>
    </row>
    <row r="62" spans="1:4">
      <c r="B62" s="178"/>
    </row>
    <row r="63" spans="1:4">
      <c r="A63" s="235" t="s">
        <v>198</v>
      </c>
      <c r="B63" s="236"/>
    </row>
  </sheetData>
  <mergeCells count="1">
    <mergeCell ref="A11:F11"/>
  </mergeCells>
  <phoneticPr fontId="10" type="noConversion"/>
  <hyperlinks>
    <hyperlink ref="F4" r:id="rId1" xr:uid="{1B56DE12-046A-C24D-B444-B5C87873BFE8}"/>
    <hyperlink ref="F5" r:id="rId2" xr:uid="{CD465B59-D5B3-4340-9EB9-0CEAD7525212}"/>
  </hyperlinks>
  <pageMargins left="0.45" right="0.25" top="0.53" bottom="0.36" header="0.17" footer="0.19"/>
  <pageSetup scale="80" orientation="portrait" horizontalDpi="4294967293" r:id="rId3"/>
  <headerFooter alignWithMargins="0">
    <oddHeader>&amp;C&amp;A</oddHeader>
    <oddFooter>Page &amp;P</oddFooter>
  </headerFooter>
  <colBreaks count="1" manualBreakCount="1">
    <brk id="6" max="1048575" man="1"/>
  </colBreaks>
  <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D43"/>
  <sheetViews>
    <sheetView view="pageBreakPreview" topLeftCell="A6" zoomScaleNormal="100" zoomScaleSheetLayoutView="100" workbookViewId="0">
      <selection activeCell="B17" sqref="B17"/>
    </sheetView>
  </sheetViews>
  <sheetFormatPr defaultColWidth="11.42578125" defaultRowHeight="12.75"/>
  <cols>
    <col min="1" max="1" width="12" style="18" customWidth="1"/>
    <col min="2" max="2" width="38.5703125" style="18" customWidth="1"/>
    <col min="3" max="3" width="24.85546875" style="18" customWidth="1"/>
    <col min="4" max="4" width="18.5703125" style="18" customWidth="1"/>
    <col min="5" max="16384" width="11.42578125" style="18"/>
  </cols>
  <sheetData>
    <row r="1" spans="1:4">
      <c r="A1" s="118"/>
      <c r="B1" s="532"/>
      <c r="C1" s="532"/>
      <c r="D1" s="180" t="s">
        <v>380</v>
      </c>
    </row>
    <row r="2" spans="1:4">
      <c r="A2" s="97"/>
      <c r="B2" s="270"/>
      <c r="C2" s="270"/>
      <c r="D2" s="180" t="s">
        <v>376</v>
      </c>
    </row>
    <row r="3" spans="1:4" ht="17.25" customHeight="1">
      <c r="A3" s="97"/>
      <c r="B3" s="270"/>
      <c r="C3" s="270"/>
      <c r="D3" s="714" t="s">
        <v>377</v>
      </c>
    </row>
    <row r="4" spans="1:4" ht="13.5" customHeight="1">
      <c r="A4" s="271"/>
      <c r="B4" s="270"/>
      <c r="C4" s="270"/>
      <c r="D4" s="715" t="s">
        <v>381</v>
      </c>
    </row>
    <row r="5" spans="1:4" ht="13.5" customHeight="1">
      <c r="A5" s="97"/>
      <c r="D5" s="715" t="s">
        <v>382</v>
      </c>
    </row>
    <row r="6" spans="1:4" ht="13.5" customHeight="1">
      <c r="A6" s="97"/>
      <c r="D6" s="714" t="s">
        <v>378</v>
      </c>
    </row>
    <row r="7" spans="1:4" ht="13.5" customHeight="1">
      <c r="A7" s="97"/>
      <c r="D7" s="533"/>
    </row>
    <row r="8" spans="1:4" ht="13.5" customHeight="1" thickBot="1">
      <c r="A8" s="97"/>
      <c r="D8" s="533"/>
    </row>
    <row r="9" spans="1:4" ht="30" customHeight="1" thickBot="1">
      <c r="A9" s="889" t="s">
        <v>100</v>
      </c>
      <c r="B9" s="890"/>
      <c r="C9" s="890"/>
      <c r="D9" s="891"/>
    </row>
    <row r="10" spans="1:4" ht="24" customHeight="1">
      <c r="A10" s="272" t="s">
        <v>71</v>
      </c>
      <c r="B10" s="273">
        <v>37246</v>
      </c>
      <c r="C10" s="274" t="s">
        <v>77</v>
      </c>
      <c r="D10" s="275" t="s">
        <v>448</v>
      </c>
    </row>
    <row r="11" spans="1:4" ht="24" customHeight="1">
      <c r="A11" s="276" t="s">
        <v>72</v>
      </c>
      <c r="B11" s="277">
        <v>37246</v>
      </c>
      <c r="C11" s="84" t="s">
        <v>78</v>
      </c>
      <c r="D11" s="278" t="s">
        <v>221</v>
      </c>
    </row>
    <row r="12" spans="1:4" ht="24" customHeight="1">
      <c r="A12" s="276" t="s">
        <v>73</v>
      </c>
      <c r="B12" s="277" t="s">
        <v>449</v>
      </c>
      <c r="C12" s="84" t="s">
        <v>202</v>
      </c>
      <c r="D12" s="279"/>
    </row>
    <row r="13" spans="1:4" ht="24" customHeight="1" thickBot="1">
      <c r="A13" s="280" t="s">
        <v>0</v>
      </c>
      <c r="B13" s="281"/>
      <c r="C13" s="130"/>
      <c r="D13" s="103"/>
    </row>
    <row r="14" spans="1:4">
      <c r="A14" s="745"/>
      <c r="B14" s="746"/>
      <c r="C14" s="747" t="s">
        <v>28</v>
      </c>
      <c r="D14" s="748"/>
    </row>
    <row r="15" spans="1:4" ht="13.5" thickBot="1">
      <c r="A15" s="749" t="s">
        <v>386</v>
      </c>
      <c r="B15" s="750"/>
      <c r="C15" s="751"/>
      <c r="D15" s="752"/>
    </row>
    <row r="16" spans="1:4" ht="13.5" thickBot="1">
      <c r="A16" s="118"/>
      <c r="C16" s="753" t="s">
        <v>30</v>
      </c>
      <c r="D16" s="754" t="s">
        <v>31</v>
      </c>
    </row>
    <row r="17" spans="1:4" ht="16.5" customHeight="1">
      <c r="A17" s="287" t="str">
        <f>D11</f>
        <v>V.01</v>
      </c>
      <c r="B17" s="288" t="s">
        <v>447</v>
      </c>
      <c r="C17" s="289">
        <v>3020</v>
      </c>
      <c r="D17" s="290"/>
    </row>
    <row r="18" spans="1:4" ht="16.5" customHeight="1">
      <c r="A18" s="97"/>
      <c r="B18" s="291"/>
      <c r="C18" s="292"/>
      <c r="D18" s="293"/>
    </row>
    <row r="19" spans="1:4" ht="16.5" customHeight="1">
      <c r="A19" s="294"/>
      <c r="B19" s="288"/>
      <c r="C19" s="295"/>
      <c r="D19" s="296"/>
    </row>
    <row r="20" spans="1:4" ht="16.5" customHeight="1">
      <c r="A20" s="294"/>
      <c r="B20" s="288"/>
      <c r="C20" s="295"/>
      <c r="D20" s="293"/>
    </row>
    <row r="21" spans="1:4" ht="16.5" customHeight="1">
      <c r="A21" s="294"/>
      <c r="B21" s="288"/>
      <c r="C21" s="295"/>
      <c r="D21" s="293"/>
    </row>
    <row r="22" spans="1:4" ht="16.5" customHeight="1">
      <c r="A22" s="294"/>
      <c r="B22" s="288"/>
      <c r="C22" s="297"/>
      <c r="D22" s="293"/>
    </row>
    <row r="23" spans="1:4" ht="16.5" customHeight="1">
      <c r="A23" s="294"/>
      <c r="B23" s="288"/>
      <c r="C23" s="295"/>
      <c r="D23" s="293"/>
    </row>
    <row r="24" spans="1:4" ht="16.5" customHeight="1">
      <c r="A24" s="294"/>
      <c r="B24" s="288"/>
      <c r="C24" s="295"/>
      <c r="D24" s="293"/>
    </row>
    <row r="25" spans="1:4" ht="16.5" customHeight="1">
      <c r="A25" s="294"/>
      <c r="B25" s="288"/>
      <c r="C25" s="295"/>
      <c r="D25" s="298"/>
    </row>
    <row r="26" spans="1:4" ht="16.5" customHeight="1">
      <c r="A26" s="294"/>
      <c r="B26" s="288"/>
      <c r="C26" s="295"/>
      <c r="D26" s="293"/>
    </row>
    <row r="27" spans="1:4" ht="16.5" customHeight="1">
      <c r="A27" s="294"/>
      <c r="B27" s="288"/>
      <c r="C27" s="297"/>
      <c r="D27" s="293"/>
    </row>
    <row r="28" spans="1:4" ht="16.5" customHeight="1">
      <c r="A28" s="294"/>
      <c r="B28" s="288"/>
      <c r="C28" s="297"/>
      <c r="D28" s="293"/>
    </row>
    <row r="29" spans="1:4" ht="16.5" customHeight="1">
      <c r="A29" s="294"/>
      <c r="B29" s="288"/>
      <c r="C29" s="295"/>
      <c r="D29" s="293"/>
    </row>
    <row r="30" spans="1:4" ht="16.5" customHeight="1">
      <c r="A30" s="294"/>
      <c r="B30" s="288"/>
      <c r="C30" s="299"/>
      <c r="D30" s="300"/>
    </row>
    <row r="31" spans="1:4" ht="16.5" customHeight="1">
      <c r="A31" s="294"/>
      <c r="B31" s="288"/>
      <c r="C31" s="301"/>
      <c r="D31" s="293"/>
    </row>
    <row r="32" spans="1:4" ht="16.5" customHeight="1">
      <c r="A32" s="294"/>
      <c r="B32" s="288"/>
      <c r="C32" s="301"/>
      <c r="D32" s="293"/>
    </row>
    <row r="33" spans="1:4" ht="16.5" customHeight="1" thickBot="1">
      <c r="A33" s="530"/>
      <c r="B33" s="531"/>
      <c r="C33" s="302"/>
      <c r="D33" s="303"/>
    </row>
    <row r="34" spans="1:4" ht="16.5" customHeight="1">
      <c r="A34" s="528"/>
      <c r="B34" s="529" t="s">
        <v>32</v>
      </c>
      <c r="C34" s="521">
        <f>SUM(C17:C33)-D34</f>
        <v>3020</v>
      </c>
      <c r="D34" s="534">
        <f>SUM(D17:D33)</f>
        <v>0</v>
      </c>
    </row>
    <row r="35" spans="1:4" ht="16.5" customHeight="1">
      <c r="A35" s="526"/>
      <c r="B35" s="522" t="s">
        <v>199</v>
      </c>
      <c r="C35" s="523">
        <f>C34*0.1</f>
        <v>302</v>
      </c>
      <c r="D35" s="304"/>
    </row>
    <row r="36" spans="1:4" ht="23.25" customHeight="1" thickBot="1">
      <c r="A36" s="527"/>
      <c r="B36" s="524" t="s">
        <v>261</v>
      </c>
      <c r="C36" s="525">
        <f>SUM(C34:C35)</f>
        <v>3322</v>
      </c>
      <c r="D36" s="305"/>
    </row>
    <row r="37" spans="1:4" ht="21" customHeight="1">
      <c r="A37" s="535" t="s">
        <v>76</v>
      </c>
      <c r="D37" s="103"/>
    </row>
    <row r="38" spans="1:4" ht="21" customHeight="1">
      <c r="A38" s="535" t="s">
        <v>224</v>
      </c>
      <c r="D38" s="103"/>
    </row>
    <row r="39" spans="1:4" ht="25.5" customHeight="1">
      <c r="A39" s="536" t="s">
        <v>33</v>
      </c>
      <c r="B39" s="306"/>
      <c r="C39" s="143" t="s">
        <v>70</v>
      </c>
      <c r="D39" s="537"/>
    </row>
    <row r="40" spans="1:4" ht="21" customHeight="1" thickBot="1">
      <c r="A40" s="538" t="s">
        <v>74</v>
      </c>
      <c r="B40" s="130"/>
      <c r="C40" s="130"/>
      <c r="D40" s="117"/>
    </row>
    <row r="41" spans="1:4" ht="15" customHeight="1">
      <c r="A41" s="307"/>
    </row>
    <row r="42" spans="1:4" ht="15" customHeight="1">
      <c r="A42" s="307"/>
    </row>
    <row r="43" spans="1:4">
      <c r="A43" s="73"/>
      <c r="C43" s="179"/>
      <c r="D43" s="308"/>
    </row>
  </sheetData>
  <mergeCells count="1">
    <mergeCell ref="A9:D9"/>
  </mergeCells>
  <phoneticPr fontId="10" type="noConversion"/>
  <hyperlinks>
    <hyperlink ref="D4" r:id="rId1" xr:uid="{3592B046-6404-0E49-8CBC-63795E1490B1}"/>
    <hyperlink ref="D5" r:id="rId2" xr:uid="{7600270A-226B-E04B-B041-8220D7A31B7A}"/>
  </hyperlinks>
  <printOptions horizontalCentered="1" verticalCentered="1"/>
  <pageMargins left="0.43307086614173229" right="0.23622047244094491" top="0.39370078740157483" bottom="0.39370078740157483" header="0.15748031496062992" footer="0.19685039370078741"/>
  <pageSetup orientation="portrait" horizontalDpi="4294967293" r:id="rId3"/>
  <headerFooter alignWithMargins="0">
    <oddHeader>&amp;C&amp;A</oddHeader>
    <oddFooter>&amp;CVariation</oddFooter>
  </headerFooter>
  <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D43"/>
  <sheetViews>
    <sheetView view="pageBreakPreview" topLeftCell="A9" zoomScaleNormal="100" zoomScaleSheetLayoutView="100" workbookViewId="0">
      <selection activeCell="C12" sqref="C12"/>
    </sheetView>
  </sheetViews>
  <sheetFormatPr defaultColWidth="11.42578125" defaultRowHeight="12.75"/>
  <cols>
    <col min="1" max="1" width="12" style="18" customWidth="1"/>
    <col min="2" max="2" width="38.5703125" style="18" customWidth="1"/>
    <col min="3" max="3" width="24.7109375" style="18" customWidth="1"/>
    <col min="4" max="4" width="18.5703125" style="18" customWidth="1"/>
    <col min="5" max="16384" width="11.42578125" style="18"/>
  </cols>
  <sheetData>
    <row r="1" spans="1:4">
      <c r="A1" s="118"/>
      <c r="B1" s="532"/>
      <c r="C1" s="532"/>
      <c r="D1" s="180" t="s">
        <v>380</v>
      </c>
    </row>
    <row r="2" spans="1:4">
      <c r="A2" s="97"/>
      <c r="B2" s="270"/>
      <c r="C2" s="270"/>
      <c r="D2" s="180" t="s">
        <v>376</v>
      </c>
    </row>
    <row r="3" spans="1:4" ht="17.25" customHeight="1">
      <c r="A3" s="97"/>
      <c r="B3" s="270"/>
      <c r="C3" s="270"/>
      <c r="D3" s="714" t="s">
        <v>377</v>
      </c>
    </row>
    <row r="4" spans="1:4" ht="13.5" customHeight="1">
      <c r="A4" s="271"/>
      <c r="B4" s="270"/>
      <c r="C4" s="270"/>
      <c r="D4" s="715" t="s">
        <v>381</v>
      </c>
    </row>
    <row r="5" spans="1:4" ht="13.5" customHeight="1">
      <c r="A5" s="97"/>
      <c r="D5" s="715" t="s">
        <v>382</v>
      </c>
    </row>
    <row r="6" spans="1:4" ht="13.5" customHeight="1">
      <c r="A6" s="97"/>
      <c r="D6" s="714" t="s">
        <v>378</v>
      </c>
    </row>
    <row r="7" spans="1:4" ht="13.5" customHeight="1">
      <c r="A7" s="97"/>
      <c r="D7" s="644"/>
    </row>
    <row r="8" spans="1:4" ht="13.5" customHeight="1" thickBot="1">
      <c r="A8" s="97"/>
      <c r="D8" s="533"/>
    </row>
    <row r="9" spans="1:4" ht="30" customHeight="1" thickBot="1">
      <c r="A9" s="892" t="s">
        <v>100</v>
      </c>
      <c r="B9" s="893"/>
      <c r="C9" s="893"/>
      <c r="D9" s="894"/>
    </row>
    <row r="10" spans="1:4" ht="24" customHeight="1">
      <c r="A10" s="272" t="s">
        <v>71</v>
      </c>
      <c r="B10" s="273" t="str">
        <f>'Project Data'!B3</f>
        <v>Lana Place</v>
      </c>
      <c r="C10" s="274" t="s">
        <v>77</v>
      </c>
      <c r="D10" s="275">
        <v>43386</v>
      </c>
    </row>
    <row r="11" spans="1:4" ht="24" customHeight="1">
      <c r="A11" s="276" t="s">
        <v>72</v>
      </c>
      <c r="B11" s="277" t="str">
        <f>'Project Data'!B4</f>
        <v>37246</v>
      </c>
      <c r="C11" s="84" t="s">
        <v>78</v>
      </c>
      <c r="D11" s="278" t="s">
        <v>230</v>
      </c>
    </row>
    <row r="12" spans="1:4" ht="24" customHeight="1">
      <c r="A12" s="276" t="s">
        <v>73</v>
      </c>
      <c r="B12" s="277" t="str">
        <f>'Project Data'!B9</f>
        <v>The Community Co</v>
      </c>
      <c r="C12" s="84" t="s">
        <v>202</v>
      </c>
      <c r="D12" s="279"/>
    </row>
    <row r="13" spans="1:4" ht="24" customHeight="1" thickBot="1">
      <c r="A13" s="280" t="s">
        <v>0</v>
      </c>
      <c r="B13" s="281">
        <f>'Project Data'!B18</f>
        <v>0</v>
      </c>
      <c r="C13" s="130"/>
      <c r="D13" s="103"/>
    </row>
    <row r="14" spans="1:4">
      <c r="A14" s="118"/>
      <c r="B14" s="133"/>
      <c r="C14" s="282" t="s">
        <v>28</v>
      </c>
      <c r="D14" s="283"/>
    </row>
    <row r="15" spans="1:4" ht="13.5" thickBot="1">
      <c r="A15" s="284" t="s">
        <v>29</v>
      </c>
      <c r="B15" s="130"/>
      <c r="C15" s="285"/>
      <c r="D15" s="117"/>
    </row>
    <row r="16" spans="1:4" ht="13.5" thickBot="1">
      <c r="A16" s="118"/>
      <c r="C16" s="286" t="s">
        <v>30</v>
      </c>
      <c r="D16" s="96" t="s">
        <v>31</v>
      </c>
    </row>
    <row r="17" spans="1:4" ht="16.5" customHeight="1">
      <c r="A17" s="287" t="str">
        <f>D11</f>
        <v>V.02</v>
      </c>
      <c r="B17" s="288" t="s">
        <v>454</v>
      </c>
      <c r="C17" s="289">
        <v>11350</v>
      </c>
      <c r="D17" s="290"/>
    </row>
    <row r="18" spans="1:4" ht="16.5" customHeight="1">
      <c r="A18" s="97"/>
      <c r="B18" s="291"/>
      <c r="C18" s="292"/>
      <c r="D18" s="293"/>
    </row>
    <row r="19" spans="1:4" ht="16.5" customHeight="1">
      <c r="A19" s="294"/>
      <c r="B19" s="288"/>
      <c r="C19" s="295"/>
      <c r="D19" s="296"/>
    </row>
    <row r="20" spans="1:4" ht="16.5" customHeight="1">
      <c r="A20" s="294"/>
      <c r="B20" s="288"/>
      <c r="C20" s="295"/>
      <c r="D20" s="293"/>
    </row>
    <row r="21" spans="1:4" ht="16.5" customHeight="1">
      <c r="A21" s="294"/>
      <c r="B21" s="288"/>
      <c r="C21" s="295"/>
      <c r="D21" s="293"/>
    </row>
    <row r="22" spans="1:4" ht="16.5" customHeight="1">
      <c r="A22" s="294"/>
      <c r="B22" s="288"/>
      <c r="C22" s="297"/>
      <c r="D22" s="293"/>
    </row>
    <row r="23" spans="1:4" ht="16.5" customHeight="1">
      <c r="A23" s="294"/>
      <c r="B23" s="288"/>
      <c r="C23" s="295"/>
      <c r="D23" s="293"/>
    </row>
    <row r="24" spans="1:4" ht="16.5" customHeight="1">
      <c r="A24" s="294"/>
      <c r="B24" s="288"/>
      <c r="C24" s="295"/>
      <c r="D24" s="293"/>
    </row>
    <row r="25" spans="1:4" ht="16.5" customHeight="1">
      <c r="A25" s="294"/>
      <c r="B25" s="288"/>
      <c r="C25" s="295"/>
      <c r="D25" s="298"/>
    </row>
    <row r="26" spans="1:4" ht="16.5" customHeight="1">
      <c r="A26" s="294"/>
      <c r="B26" s="288"/>
      <c r="C26" s="295"/>
      <c r="D26" s="293"/>
    </row>
    <row r="27" spans="1:4" ht="16.5" customHeight="1">
      <c r="A27" s="294"/>
      <c r="B27" s="288"/>
      <c r="C27" s="297"/>
      <c r="D27" s="293"/>
    </row>
    <row r="28" spans="1:4" ht="16.5" customHeight="1">
      <c r="A28" s="294"/>
      <c r="B28" s="288"/>
      <c r="C28" s="297"/>
      <c r="D28" s="293"/>
    </row>
    <row r="29" spans="1:4" ht="16.5" customHeight="1">
      <c r="A29" s="294"/>
      <c r="B29" s="288"/>
      <c r="C29" s="295"/>
      <c r="D29" s="293"/>
    </row>
    <row r="30" spans="1:4" ht="16.5" customHeight="1">
      <c r="A30" s="294"/>
      <c r="B30" s="288"/>
      <c r="C30" s="299"/>
      <c r="D30" s="300"/>
    </row>
    <row r="31" spans="1:4" ht="16.5" customHeight="1">
      <c r="A31" s="294"/>
      <c r="B31" s="288"/>
      <c r="C31" s="301"/>
      <c r="D31" s="293"/>
    </row>
    <row r="32" spans="1:4" ht="16.5" customHeight="1">
      <c r="A32" s="294"/>
      <c r="B32" s="288"/>
      <c r="C32" s="301"/>
      <c r="D32" s="293"/>
    </row>
    <row r="33" spans="1:4" ht="16.5" customHeight="1" thickBot="1">
      <c r="A33" s="530"/>
      <c r="B33" s="531"/>
      <c r="C33" s="302"/>
      <c r="D33" s="303"/>
    </row>
    <row r="34" spans="1:4" ht="16.5" customHeight="1">
      <c r="A34" s="528"/>
      <c r="B34" s="529" t="s">
        <v>32</v>
      </c>
      <c r="C34" s="521">
        <f>SUM(C17:C33)-D34</f>
        <v>11350</v>
      </c>
      <c r="D34" s="534">
        <f>SUM(D17:D33)</f>
        <v>0</v>
      </c>
    </row>
    <row r="35" spans="1:4" ht="16.5" customHeight="1">
      <c r="A35" s="526"/>
      <c r="B35" s="522" t="s">
        <v>199</v>
      </c>
      <c r="C35" s="523">
        <f>C34*0.1</f>
        <v>1135</v>
      </c>
      <c r="D35" s="304"/>
    </row>
    <row r="36" spans="1:4" ht="23.25" customHeight="1" thickBot="1">
      <c r="A36" s="527"/>
      <c r="B36" s="524" t="s">
        <v>261</v>
      </c>
      <c r="C36" s="525">
        <f>SUM(C34:C35)</f>
        <v>12485</v>
      </c>
      <c r="D36" s="305"/>
    </row>
    <row r="37" spans="1:4" ht="21" customHeight="1">
      <c r="A37" s="535" t="s">
        <v>76</v>
      </c>
      <c r="D37" s="103"/>
    </row>
    <row r="38" spans="1:4" ht="21" customHeight="1">
      <c r="A38" s="535" t="s">
        <v>224</v>
      </c>
      <c r="D38" s="103"/>
    </row>
    <row r="39" spans="1:4" ht="25.5" customHeight="1">
      <c r="A39" s="536" t="s">
        <v>33</v>
      </c>
      <c r="B39" s="306"/>
      <c r="C39" s="143" t="s">
        <v>70</v>
      </c>
      <c r="D39" s="537"/>
    </row>
    <row r="40" spans="1:4" ht="21" customHeight="1" thickBot="1">
      <c r="A40" s="538" t="s">
        <v>74</v>
      </c>
      <c r="B40" s="130"/>
      <c r="C40" s="130"/>
      <c r="D40" s="117"/>
    </row>
    <row r="41" spans="1:4" ht="15" customHeight="1">
      <c r="A41" s="307"/>
    </row>
    <row r="42" spans="1:4" ht="15" customHeight="1">
      <c r="A42" s="307"/>
    </row>
    <row r="43" spans="1:4">
      <c r="A43" s="73"/>
      <c r="C43" s="179"/>
      <c r="D43" s="308"/>
    </row>
  </sheetData>
  <mergeCells count="1">
    <mergeCell ref="A9:D9"/>
  </mergeCells>
  <hyperlinks>
    <hyperlink ref="D4" r:id="rId1" xr:uid="{66625492-0BB4-A240-AC64-1EBE10B6373E}"/>
    <hyperlink ref="D5" r:id="rId2" xr:uid="{23D39FB3-6887-974E-A69C-13E376AE3B3D}"/>
  </hyperlinks>
  <printOptions horizontalCentered="1" verticalCentered="1"/>
  <pageMargins left="0.43307086614173229" right="0.23622047244094491" top="0.39370078740157483" bottom="0.39370078740157483" header="0.15748031496062992" footer="0.19685039370078741"/>
  <pageSetup orientation="portrait" horizontalDpi="4294967293" r:id="rId3"/>
  <headerFooter alignWithMargins="0">
    <oddHeader>&amp;C&amp;A</oddHeader>
    <oddFooter>&amp;CVariation</oddFooter>
  </headerFooter>
  <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3"/>
  <sheetViews>
    <sheetView zoomScaleNormal="100" workbookViewId="0"/>
  </sheetViews>
  <sheetFormatPr defaultColWidth="9.140625" defaultRowHeight="12.75"/>
  <cols>
    <col min="1" max="1" width="5.28515625" style="18" customWidth="1"/>
    <col min="2" max="2" width="14.28515625" style="18" customWidth="1"/>
    <col min="3" max="3" width="11.28515625" style="179" bestFit="1" customWidth="1"/>
    <col min="4" max="4" width="28.28515625" style="18" customWidth="1"/>
    <col min="5" max="5" width="11" style="18" customWidth="1"/>
    <col min="6" max="6" width="63.140625" style="18" customWidth="1"/>
    <col min="7" max="7" width="11.28515625" style="18" customWidth="1"/>
    <col min="8" max="8" width="24.28515625" style="18" customWidth="1"/>
    <col min="9" max="9" width="12.140625" style="18" customWidth="1"/>
    <col min="10" max="16384" width="9.140625" style="18"/>
  </cols>
  <sheetData>
    <row r="1" spans="1:7">
      <c r="G1" s="180" t="s">
        <v>380</v>
      </c>
    </row>
    <row r="2" spans="1:7">
      <c r="G2" s="180" t="s">
        <v>376</v>
      </c>
    </row>
    <row r="3" spans="1:7">
      <c r="G3" s="714" t="s">
        <v>377</v>
      </c>
    </row>
    <row r="4" spans="1:7">
      <c r="G4" s="715" t="s">
        <v>381</v>
      </c>
    </row>
    <row r="5" spans="1:7">
      <c r="G5" s="715" t="s">
        <v>382</v>
      </c>
    </row>
    <row r="6" spans="1:7">
      <c r="C6" s="18"/>
      <c r="G6" s="714" t="s">
        <v>378</v>
      </c>
    </row>
    <row r="7" spans="1:7">
      <c r="C7" s="18"/>
      <c r="G7" s="182"/>
    </row>
    <row r="8" spans="1:7">
      <c r="A8" s="237"/>
      <c r="C8" s="18"/>
      <c r="G8" s="183"/>
    </row>
    <row r="9" spans="1:7" ht="30">
      <c r="A9" s="238"/>
      <c r="B9" s="239" t="s">
        <v>113</v>
      </c>
      <c r="C9" s="25"/>
      <c r="G9" s="240"/>
    </row>
    <row r="10" spans="1:7" ht="16.5" customHeight="1">
      <c r="B10" s="241" t="s">
        <v>90</v>
      </c>
      <c r="C10" s="242"/>
      <c r="D10" s="87"/>
      <c r="E10" s="87"/>
      <c r="F10" s="87"/>
      <c r="G10" s="87"/>
    </row>
    <row r="11" spans="1:7" ht="16.5" customHeight="1">
      <c r="B11" s="241" t="s">
        <v>94</v>
      </c>
      <c r="C11" s="243"/>
      <c r="D11" s="87"/>
      <c r="E11" s="87"/>
      <c r="F11" s="87"/>
      <c r="G11" s="87"/>
    </row>
    <row r="12" spans="1:7" ht="16.5" customHeight="1">
      <c r="B12" s="241" t="s">
        <v>95</v>
      </c>
      <c r="C12" s="242"/>
      <c r="D12" s="87"/>
      <c r="E12" s="87"/>
      <c r="F12" s="87"/>
      <c r="G12" s="87"/>
    </row>
    <row r="13" spans="1:7" ht="16.5" customHeight="1">
      <c r="B13" s="241" t="s">
        <v>91</v>
      </c>
      <c r="C13" s="242">
        <f>'Project Data'!B1</f>
        <v>0</v>
      </c>
      <c r="D13" s="87"/>
      <c r="E13" s="87"/>
      <c r="F13" s="87"/>
      <c r="G13" s="87"/>
    </row>
    <row r="14" spans="1:7" ht="16.5" customHeight="1">
      <c r="B14" s="241" t="s">
        <v>114</v>
      </c>
      <c r="C14" s="244"/>
      <c r="D14" s="87"/>
      <c r="E14" s="87"/>
      <c r="F14" s="87"/>
      <c r="G14" s="87"/>
    </row>
    <row r="15" spans="1:7" ht="21.75" customHeight="1">
      <c r="B15" s="245" t="s">
        <v>92</v>
      </c>
      <c r="C15" s="246"/>
      <c r="D15" s="87"/>
      <c r="E15" s="87"/>
      <c r="F15" s="87"/>
      <c r="G15" s="87"/>
    </row>
    <row r="16" spans="1:7" ht="21.75" customHeight="1">
      <c r="A16" s="159" t="s">
        <v>115</v>
      </c>
      <c r="B16" s="245"/>
      <c r="C16" s="247"/>
      <c r="D16" s="87"/>
      <c r="E16" s="87"/>
      <c r="F16" s="87"/>
      <c r="G16" s="87"/>
    </row>
    <row r="17" spans="1:7" ht="5.25" customHeight="1">
      <c r="B17" s="248" t="s">
        <v>93</v>
      </c>
      <c r="C17" s="247"/>
      <c r="D17" s="87"/>
      <c r="E17" s="87"/>
      <c r="F17" s="87"/>
      <c r="G17" s="87"/>
    </row>
    <row r="18" spans="1:7" ht="15" customHeight="1">
      <c r="A18" s="249" t="s">
        <v>112</v>
      </c>
      <c r="B18" s="904" t="s">
        <v>223</v>
      </c>
      <c r="C18" s="905"/>
      <c r="D18" s="905"/>
      <c r="E18" s="250" t="s">
        <v>144</v>
      </c>
      <c r="F18" s="251" t="s">
        <v>116</v>
      </c>
      <c r="G18" s="252" t="s">
        <v>144</v>
      </c>
    </row>
    <row r="19" spans="1:7" ht="15" customHeight="1">
      <c r="A19" s="253">
        <v>1</v>
      </c>
      <c r="B19" s="906"/>
      <c r="C19" s="907"/>
      <c r="D19" s="908"/>
      <c r="E19" s="254"/>
      <c r="F19" s="255"/>
      <c r="G19" s="256"/>
    </row>
    <row r="20" spans="1:7" ht="15" customHeight="1">
      <c r="A20" s="257">
        <v>2</v>
      </c>
      <c r="B20" s="895"/>
      <c r="C20" s="896"/>
      <c r="D20" s="897"/>
      <c r="E20" s="258"/>
      <c r="F20" s="259"/>
      <c r="G20" s="260"/>
    </row>
    <row r="21" spans="1:7" ht="15" customHeight="1">
      <c r="A21" s="257">
        <v>3</v>
      </c>
      <c r="B21" s="895"/>
      <c r="C21" s="896"/>
      <c r="D21" s="897"/>
      <c r="E21" s="258"/>
      <c r="F21" s="259"/>
      <c r="G21" s="260"/>
    </row>
    <row r="22" spans="1:7" ht="15" customHeight="1">
      <c r="A22" s="257">
        <v>4</v>
      </c>
      <c r="B22" s="895"/>
      <c r="C22" s="896"/>
      <c r="D22" s="897"/>
      <c r="E22" s="258"/>
      <c r="F22" s="259"/>
      <c r="G22" s="260"/>
    </row>
    <row r="23" spans="1:7" ht="15" customHeight="1">
      <c r="A23" s="257">
        <v>5</v>
      </c>
      <c r="B23" s="895"/>
      <c r="C23" s="896"/>
      <c r="D23" s="897"/>
      <c r="E23" s="258"/>
      <c r="F23" s="259"/>
      <c r="G23" s="260"/>
    </row>
    <row r="24" spans="1:7" ht="15" customHeight="1">
      <c r="A24" s="257">
        <v>6</v>
      </c>
      <c r="B24" s="895"/>
      <c r="C24" s="896"/>
      <c r="D24" s="897"/>
      <c r="E24" s="258"/>
      <c r="F24" s="259"/>
      <c r="G24" s="260"/>
    </row>
    <row r="25" spans="1:7" ht="15" customHeight="1">
      <c r="A25" s="257">
        <v>7</v>
      </c>
      <c r="B25" s="895"/>
      <c r="C25" s="896"/>
      <c r="D25" s="897"/>
      <c r="E25" s="258"/>
      <c r="F25" s="259"/>
      <c r="G25" s="260"/>
    </row>
    <row r="26" spans="1:7" ht="15" customHeight="1">
      <c r="A26" s="257">
        <v>8</v>
      </c>
      <c r="B26" s="895"/>
      <c r="C26" s="896"/>
      <c r="D26" s="897"/>
      <c r="E26" s="258"/>
      <c r="F26" s="259"/>
      <c r="G26" s="260"/>
    </row>
    <row r="27" spans="1:7" ht="15" customHeight="1">
      <c r="A27" s="257">
        <v>9</v>
      </c>
      <c r="B27" s="895"/>
      <c r="C27" s="896"/>
      <c r="D27" s="897"/>
      <c r="E27" s="258"/>
      <c r="F27" s="259"/>
      <c r="G27" s="260"/>
    </row>
    <row r="28" spans="1:7" ht="15" customHeight="1">
      <c r="A28" s="257">
        <v>10</v>
      </c>
      <c r="B28" s="895"/>
      <c r="C28" s="896"/>
      <c r="D28" s="897"/>
      <c r="E28" s="258"/>
      <c r="F28" s="259"/>
      <c r="G28" s="260"/>
    </row>
    <row r="29" spans="1:7" ht="15" customHeight="1">
      <c r="A29" s="257">
        <v>11</v>
      </c>
      <c r="B29" s="895"/>
      <c r="C29" s="896"/>
      <c r="D29" s="897"/>
      <c r="E29" s="258"/>
      <c r="F29" s="259"/>
      <c r="G29" s="260"/>
    </row>
    <row r="30" spans="1:7" ht="15" customHeight="1">
      <c r="A30" s="257">
        <v>12</v>
      </c>
      <c r="B30" s="895"/>
      <c r="C30" s="896"/>
      <c r="D30" s="897"/>
      <c r="E30" s="258"/>
      <c r="F30" s="259"/>
      <c r="G30" s="260"/>
    </row>
    <row r="31" spans="1:7" ht="15" customHeight="1">
      <c r="A31" s="257">
        <v>13</v>
      </c>
      <c r="B31" s="895"/>
      <c r="C31" s="896"/>
      <c r="D31" s="897"/>
      <c r="E31" s="258"/>
      <c r="F31" s="259"/>
      <c r="G31" s="260"/>
    </row>
    <row r="32" spans="1:7" ht="15" customHeight="1">
      <c r="A32" s="257">
        <v>14</v>
      </c>
      <c r="B32" s="895"/>
      <c r="C32" s="896"/>
      <c r="D32" s="897"/>
      <c r="E32" s="258"/>
      <c r="F32" s="259"/>
      <c r="G32" s="260"/>
    </row>
    <row r="33" spans="1:7" ht="15" customHeight="1">
      <c r="A33" s="257">
        <v>15</v>
      </c>
      <c r="B33" s="895"/>
      <c r="C33" s="896"/>
      <c r="D33" s="897"/>
      <c r="E33" s="258"/>
      <c r="F33" s="259"/>
      <c r="G33" s="260"/>
    </row>
    <row r="34" spans="1:7" ht="15" customHeight="1">
      <c r="A34" s="257">
        <v>16</v>
      </c>
      <c r="B34" s="895"/>
      <c r="C34" s="896"/>
      <c r="D34" s="897"/>
      <c r="E34" s="258"/>
      <c r="F34" s="259"/>
      <c r="G34" s="260"/>
    </row>
    <row r="35" spans="1:7" ht="15" customHeight="1">
      <c r="A35" s="257">
        <v>17</v>
      </c>
      <c r="B35" s="895"/>
      <c r="C35" s="896"/>
      <c r="D35" s="897"/>
      <c r="E35" s="258"/>
      <c r="F35" s="259"/>
      <c r="G35" s="260"/>
    </row>
    <row r="36" spans="1:7" ht="15" customHeight="1">
      <c r="A36" s="257">
        <v>18</v>
      </c>
      <c r="B36" s="895"/>
      <c r="C36" s="896"/>
      <c r="D36" s="897"/>
      <c r="E36" s="258"/>
      <c r="F36" s="259"/>
      <c r="G36" s="260"/>
    </row>
    <row r="37" spans="1:7" ht="15" customHeight="1">
      <c r="A37" s="257">
        <v>19</v>
      </c>
      <c r="B37" s="901"/>
      <c r="C37" s="902"/>
      <c r="D37" s="903"/>
      <c r="E37" s="258"/>
      <c r="F37" s="259"/>
      <c r="G37" s="260"/>
    </row>
    <row r="38" spans="1:7">
      <c r="A38" s="261"/>
      <c r="B38" s="898"/>
      <c r="C38" s="899"/>
      <c r="D38" s="900"/>
      <c r="E38" s="262"/>
      <c r="F38" s="263"/>
      <c r="G38" s="264"/>
    </row>
    <row r="39" spans="1:7">
      <c r="A39" s="265"/>
    </row>
    <row r="40" spans="1:7">
      <c r="A40" s="265"/>
    </row>
    <row r="41" spans="1:7">
      <c r="A41" s="265"/>
    </row>
    <row r="42" spans="1:7" ht="16.5" customHeight="1">
      <c r="A42" s="265"/>
    </row>
    <row r="43" spans="1:7" ht="16.5" customHeight="1">
      <c r="B43" s="266"/>
    </row>
  </sheetData>
  <mergeCells count="21"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8:D38"/>
    <mergeCell ref="B34:D34"/>
    <mergeCell ref="B35:D35"/>
    <mergeCell ref="B36:D36"/>
    <mergeCell ref="B37:D37"/>
  </mergeCells>
  <phoneticPr fontId="10" type="noConversion"/>
  <hyperlinks>
    <hyperlink ref="G4" r:id="rId1" xr:uid="{4ECF370F-77A5-E149-877A-62ED6E17E594}"/>
    <hyperlink ref="G5" r:id="rId2" xr:uid="{195BD7FB-C1B4-D74F-B22D-7B6B65A57A68}"/>
  </hyperlinks>
  <pageMargins left="0.23" right="0.14000000000000001" top="0.21" bottom="0.19" header="0.22" footer="0.17"/>
  <pageSetup paperSize="9" orientation="landscape" horizontalDpi="4294967294" verticalDpi="1200" r:id="rId3"/>
  <headerFooter alignWithMargins="0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fd6aeb-5d6e-4098-bc9c-aa0e8037f056" xsi:nil="true"/>
    <lcf76f155ced4ddcb4097134ff3c332f xmlns="88c64a5f-fb56-4a0c-a643-f2833bddd3f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779AE491E98D43AB01ED901AECDEDB" ma:contentTypeVersion="18" ma:contentTypeDescription="Create a new document." ma:contentTypeScope="" ma:versionID="14370bc0e5fad9dddb7a3b63fdc91de3">
  <xsd:schema xmlns:xsd="http://www.w3.org/2001/XMLSchema" xmlns:xs="http://www.w3.org/2001/XMLSchema" xmlns:p="http://schemas.microsoft.com/office/2006/metadata/properties" xmlns:ns2="88c64a5f-fb56-4a0c-a643-f2833bddd3ff" xmlns:ns3="5cfd6aeb-5d6e-4098-bc9c-aa0e8037f056" targetNamespace="http://schemas.microsoft.com/office/2006/metadata/properties" ma:root="true" ma:fieldsID="d4d1681cc497132d3eb470c10e64c515" ns2:_="" ns3:_="">
    <xsd:import namespace="88c64a5f-fb56-4a0c-a643-f2833bddd3ff"/>
    <xsd:import namespace="5cfd6aeb-5d6e-4098-bc9c-aa0e8037f0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c64a5f-fb56-4a0c-a643-f2833bddd3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f74b2f6-273d-45c8-916f-86755d3869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fd6aeb-5d6e-4098-bc9c-aa0e8037f05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886620a-5907-4fb6-8ba7-308059633cb5}" ma:internalName="TaxCatchAll" ma:showField="CatchAllData" ma:web="5cfd6aeb-5d6e-4098-bc9c-aa0e8037f0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4D6A5E-A62B-4897-A839-4A8E131AB958}">
  <ds:schemaRefs>
    <ds:schemaRef ds:uri="http://schemas.microsoft.com/office/2006/metadata/properties"/>
    <ds:schemaRef ds:uri="http://schemas.microsoft.com/office/infopath/2007/PartnerControls"/>
    <ds:schemaRef ds:uri="5cfd6aeb-5d6e-4098-bc9c-aa0e8037f056"/>
    <ds:schemaRef ds:uri="88c64a5f-fb56-4a0c-a643-f2833bddd3ff"/>
  </ds:schemaRefs>
</ds:datastoreItem>
</file>

<file path=customXml/itemProps2.xml><?xml version="1.0" encoding="utf-8"?>
<ds:datastoreItem xmlns:ds="http://schemas.openxmlformats.org/officeDocument/2006/customXml" ds:itemID="{25D47464-6232-4F0F-B123-BF66428140E2}"/>
</file>

<file path=customXml/itemProps3.xml><?xml version="1.0" encoding="utf-8"?>
<ds:datastoreItem xmlns:ds="http://schemas.openxmlformats.org/officeDocument/2006/customXml" ds:itemID="{A88888A7-BE6B-4886-82FE-0983B726FC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3</vt:i4>
      </vt:variant>
    </vt:vector>
  </HeadingPairs>
  <TitlesOfParts>
    <vt:vector size="20" baseType="lpstr">
      <vt:lpstr>Project Data</vt:lpstr>
      <vt:lpstr>Tender</vt:lpstr>
      <vt:lpstr>Quoting Sub-Contractor Record</vt:lpstr>
      <vt:lpstr>Trade quote</vt:lpstr>
      <vt:lpstr>PS1</vt:lpstr>
      <vt:lpstr>Take Offs</vt:lpstr>
      <vt:lpstr>Prelims</vt:lpstr>
      <vt:lpstr>Labourer</vt:lpstr>
      <vt:lpstr>Carpenter</vt:lpstr>
      <vt:lpstr>Electritian</vt:lpstr>
      <vt:lpstr>Manager</vt:lpstr>
      <vt:lpstr>Materials Req</vt:lpstr>
      <vt:lpstr>Invoice Schedule</vt:lpstr>
      <vt:lpstr>VO Summary</vt:lpstr>
      <vt:lpstr>V01</vt:lpstr>
      <vt:lpstr>V02</vt:lpstr>
      <vt:lpstr>RFI</vt:lpstr>
      <vt:lpstr>'Invoice Schedule'!Print_Area</vt:lpstr>
      <vt:lpstr>RFI!Print_Area</vt:lpstr>
      <vt:lpstr>'VO Summary'!Print_Area</vt:lpstr>
    </vt:vector>
  </TitlesOfParts>
  <Company>Blackmore Building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TENDER</dc:subject>
  <dc:creator>Nick Blackmore</dc:creator>
  <cp:lastModifiedBy>Megan Swift</cp:lastModifiedBy>
  <cp:lastPrinted>2022-11-17T23:19:20Z</cp:lastPrinted>
  <dcterms:created xsi:type="dcterms:W3CDTF">1998-05-26T07:03:53Z</dcterms:created>
  <dcterms:modified xsi:type="dcterms:W3CDTF">2022-11-17T23:19:20Z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0x010100A3779AE491E98D43AB01ED901AECDEDB</vt:lpwstr>
  </property>
  <property fmtid="{D5CDD505-2E9C-101B-9397-08002B2CF9AE}" pid="3" name="MediaServiceImageTags">
    <vt:lpwstr/>
  </property>
</Properties>
</file>