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johnholland-my.sharepoint.com/personal/aheaslip1_jhg_com_au/Documents/Desktop/Study/3. CPCCBC4004/"/>
    </mc:Choice>
  </mc:AlternateContent>
  <xr:revisionPtr revIDLastSave="319" documentId="13_ncr:1_{FF953447-0203-45D0-B9CB-5B00325185C1}" xr6:coauthVersionLast="47" xr6:coauthVersionMax="47" xr10:uidLastSave="{D6D6F1B3-BE8E-49C8-9FF0-781B635726FF}"/>
  <bookViews>
    <workbookView xWindow="-120" yWindow="-120" windowWidth="29040" windowHeight="15720" xr2:uid="{8284C0F4-8435-48A9-B59B-1A4949D82C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E12" i="1"/>
  <c r="E48" i="1"/>
  <c r="I47" i="1"/>
  <c r="I46" i="1"/>
  <c r="I45" i="1"/>
  <c r="I44" i="1"/>
  <c r="I43" i="1"/>
  <c r="I42" i="1"/>
  <c r="I41" i="1"/>
  <c r="I40" i="1"/>
  <c r="I39" i="1"/>
  <c r="I38" i="1"/>
  <c r="I37" i="1"/>
  <c r="I36" i="1"/>
  <c r="H45" i="1"/>
  <c r="H46" i="1"/>
  <c r="H42" i="1"/>
  <c r="G42" i="1"/>
  <c r="F43" i="1"/>
  <c r="G43" i="1" s="1"/>
  <c r="H43" i="1" s="1"/>
  <c r="F42" i="1"/>
  <c r="F44" i="1"/>
  <c r="F45" i="1"/>
  <c r="F46" i="1"/>
  <c r="F47" i="1"/>
  <c r="G47" i="1"/>
  <c r="H47" i="1" s="1"/>
  <c r="G44" i="1"/>
  <c r="H44" i="1" s="1"/>
  <c r="G45" i="1"/>
  <c r="D46" i="1"/>
  <c r="G46" i="1" s="1"/>
  <c r="G36" i="1"/>
  <c r="H36" i="1" s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16" i="1"/>
  <c r="G16" i="1"/>
  <c r="H16" i="1" s="1"/>
  <c r="H20" i="1"/>
  <c r="D17" i="1"/>
  <c r="D18" i="1"/>
  <c r="G18" i="1" s="1"/>
  <c r="H18" i="1" s="1"/>
  <c r="G20" i="1"/>
  <c r="D26" i="1"/>
  <c r="G26" i="1" s="1"/>
  <c r="H26" i="1" s="1"/>
  <c r="G27" i="1"/>
  <c r="H27" i="1" s="1"/>
  <c r="G33" i="1"/>
  <c r="H33" i="1" s="1"/>
  <c r="G34" i="1"/>
  <c r="H34" i="1" s="1"/>
  <c r="D35" i="1"/>
  <c r="G35" i="1" s="1"/>
  <c r="H35" i="1" s="1"/>
  <c r="G37" i="1"/>
  <c r="H37" i="1" s="1"/>
  <c r="G39" i="1"/>
  <c r="H39" i="1" s="1"/>
  <c r="G40" i="1"/>
  <c r="H40" i="1" s="1"/>
  <c r="D41" i="1"/>
  <c r="I48" i="1" l="1"/>
  <c r="G22" i="1"/>
  <c r="H22" i="1" s="1"/>
  <c r="G41" i="1"/>
  <c r="H41" i="1" s="1"/>
  <c r="G25" i="1"/>
  <c r="H25" i="1" s="1"/>
  <c r="G17" i="1"/>
  <c r="H17" i="1" s="1"/>
  <c r="G30" i="1"/>
  <c r="H30" i="1" s="1"/>
  <c r="G21" i="1"/>
  <c r="H21" i="1" s="1"/>
  <c r="G32" i="1"/>
  <c r="H32" i="1" s="1"/>
  <c r="H48" i="1" s="1"/>
  <c r="H12" i="1" s="1"/>
  <c r="G24" i="1"/>
  <c r="H24" i="1" s="1"/>
  <c r="G23" i="1"/>
  <c r="H23" i="1" s="1"/>
  <c r="G31" i="1"/>
  <c r="H31" i="1" s="1"/>
  <c r="G28" i="1"/>
  <c r="H28" i="1" s="1"/>
  <c r="G29" i="1"/>
  <c r="H29" i="1" s="1"/>
  <c r="G19" i="1"/>
  <c r="H19" i="1" s="1"/>
  <c r="G38" i="1"/>
  <c r="H38" i="1" s="1"/>
  <c r="G48" i="1" l="1"/>
  <c r="G12" i="1" s="1"/>
</calcChain>
</file>

<file path=xl/sharedStrings.xml><?xml version="1.0" encoding="utf-8"?>
<sst xmlns="http://schemas.openxmlformats.org/spreadsheetml/2006/main" count="124" uniqueCount="93">
  <si>
    <t>Construction Estimate Template</t>
  </si>
  <si>
    <t>Project name:</t>
  </si>
  <si>
    <t>Project location:</t>
  </si>
  <si>
    <t>Start Date:</t>
  </si>
  <si>
    <t>End Date:</t>
  </si>
  <si>
    <t>Project manager:</t>
  </si>
  <si>
    <t>Estimate prepared by:</t>
  </si>
  <si>
    <t>Category and items</t>
  </si>
  <si>
    <t>Units</t>
  </si>
  <si>
    <t>Unit price</t>
  </si>
  <si>
    <t>Base price</t>
  </si>
  <si>
    <t>Markup Amount</t>
  </si>
  <si>
    <t>Gross Profit</t>
  </si>
  <si>
    <t>Margin of Profit</t>
  </si>
  <si>
    <t>Total expense</t>
  </si>
  <si>
    <t>Notes</t>
  </si>
  <si>
    <t>Planning</t>
  </si>
  <si>
    <t>Base Price Total</t>
  </si>
  <si>
    <t>Gross Profit total</t>
  </si>
  <si>
    <t>Average Profit Margin</t>
  </si>
  <si>
    <t>Total Estimated Expense</t>
  </si>
  <si>
    <t>Admin fees</t>
  </si>
  <si>
    <t>Engineering</t>
  </si>
  <si>
    <t>Financing costs</t>
  </si>
  <si>
    <t>Legal</t>
  </si>
  <si>
    <t>Permit-Building</t>
  </si>
  <si>
    <t>Permit Environment</t>
  </si>
  <si>
    <t>Permit- Zoning</t>
  </si>
  <si>
    <t>Plan and Specs.</t>
  </si>
  <si>
    <t>Review</t>
  </si>
  <si>
    <t>Survey</t>
  </si>
  <si>
    <t>Site Preparation</t>
  </si>
  <si>
    <t>Earthworks/Excavation</t>
  </si>
  <si>
    <t>Utilities</t>
  </si>
  <si>
    <t>Water/ Sewer</t>
  </si>
  <si>
    <t>Foundation</t>
  </si>
  <si>
    <t>Framing</t>
  </si>
  <si>
    <t>Windows and doors (Exterior)</t>
  </si>
  <si>
    <t>Finishes - exterior</t>
  </si>
  <si>
    <t xml:space="preserve">Roofing </t>
  </si>
  <si>
    <t>Masonry/paving</t>
  </si>
  <si>
    <t>Al-fresco/ decks</t>
  </si>
  <si>
    <t>Insulation &amp; seals</t>
  </si>
  <si>
    <t>Plumbing</t>
  </si>
  <si>
    <t>Electrical</t>
  </si>
  <si>
    <t>HVAC</t>
  </si>
  <si>
    <t>Plastering</t>
  </si>
  <si>
    <t>Finishes - interior</t>
  </si>
  <si>
    <t>Kitchen</t>
  </si>
  <si>
    <t>Bath</t>
  </si>
  <si>
    <t>Appliances</t>
  </si>
  <si>
    <t>Other</t>
  </si>
  <si>
    <r>
      <t>Per</t>
    </r>
    <r>
      <rPr>
        <b/>
        <sz val="8"/>
        <color theme="1"/>
        <rFont val="Calibri"/>
        <family val="2"/>
        <scheme val="minor"/>
      </rPr>
      <t>(e.g. m</t>
    </r>
    <r>
      <rPr>
        <b/>
        <sz val="8"/>
        <color theme="1"/>
        <rFont val="Arial"/>
        <family val="2"/>
      </rPr>
      <t>²</t>
    </r>
    <r>
      <rPr>
        <b/>
        <sz val="8"/>
        <color theme="1"/>
        <rFont val="Calibri"/>
        <family val="2"/>
      </rPr>
      <t>)</t>
    </r>
  </si>
  <si>
    <t>Off site production costs</t>
  </si>
  <si>
    <t>Disclosed</t>
  </si>
  <si>
    <t>NA</t>
  </si>
  <si>
    <t>AH</t>
  </si>
  <si>
    <t>Simulation</t>
  </si>
  <si>
    <t>Ls</t>
  </si>
  <si>
    <t> Administrative fees for project management and coordination.</t>
  </si>
  <si>
    <t>Miscellaneous expenses or items not listed above.</t>
  </si>
  <si>
    <t>Cost for off-site production or prefabrication.</t>
  </si>
  <si>
    <t>Cost for other appliances (e.g., laundry, entertainment).</t>
  </si>
  <si>
    <t>Cost for bathroom fixtures and fittings.</t>
  </si>
  <si>
    <t>Cost for kitchen fixtures and appliances.</t>
  </si>
  <si>
    <t>Cost for interior finishes such as flooring and painting.</t>
  </si>
  <si>
    <t>Cost for plastering and interior wall finishes.</t>
  </si>
  <si>
    <t>Cost for heating, ventilation, and air conditioning systems.</t>
  </si>
  <si>
    <t>Cost for electrical systems installation.</t>
  </si>
  <si>
    <t>Cost for plumbing systems installation.</t>
  </si>
  <si>
    <t>Cost for insulation and sealing materials.</t>
  </si>
  <si>
    <t>Cost for al-fresco areas or deck construction.</t>
  </si>
  <si>
    <t>Cost for masonry work and pavement installation.</t>
  </si>
  <si>
    <t>Cost for roofing materials and installation.</t>
  </si>
  <si>
    <t>Cost for exterior finishes such as cladding or painting.</t>
  </si>
  <si>
    <t>Cost for exterior windows and doors.</t>
  </si>
  <si>
    <t>Cost for structural framing.</t>
  </si>
  <si>
    <t>Cost for foundation construction.</t>
  </si>
  <si>
    <t>Cost for water and sewer infrastructure.</t>
  </si>
  <si>
    <t>Cost for connecting utilities to the site.</t>
  </si>
  <si>
    <t>Cost for excavation and earthmoving activities.</t>
  </si>
  <si>
    <t>Cost for clearing and preparing the construction site.</t>
  </si>
  <si>
    <t>Cost for land surveying services.</t>
  </si>
  <si>
    <t>Cost for review and approval processes.</t>
  </si>
  <si>
    <t>Cost for architectural plans and specifications.</t>
  </si>
  <si>
    <t>Cost for obtaining zoning permits.</t>
  </si>
  <si>
    <t> Cost for obtaining environmental permits.</t>
  </si>
  <si>
    <t>Cost for obtaining building permits.</t>
  </si>
  <si>
    <t>Legal fees for permits, contracts, and compliance.</t>
  </si>
  <si>
    <t>Expenses related to securing financing for the project.</t>
  </si>
  <si>
    <t>Cost for engineering design and structural analysis.</t>
  </si>
  <si>
    <t>Hr</t>
  </si>
  <si>
    <t>Office Refurb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</si>
</sst>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Calibri"/>
      <family val="2"/>
    </font>
    <font>
      <b/>
      <u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4" fillId="5" borderId="6" xfId="6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4" borderId="7" xfId="5" applyFont="1" applyBorder="1" applyAlignment="1">
      <alignment vertical="center" wrapText="1"/>
    </xf>
    <xf numFmtId="0" fontId="4" fillId="5" borderId="6" xfId="2" applyNumberFormat="1" applyFont="1" applyFill="1" applyBorder="1" applyAlignment="1">
      <alignment vertical="center" wrapText="1"/>
    </xf>
    <xf numFmtId="0" fontId="4" fillId="5" borderId="1" xfId="1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9" fontId="0" fillId="0" borderId="1" xfId="2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4" fillId="3" borderId="2" xfId="4" applyFont="1" applyBorder="1" applyAlignment="1">
      <alignment vertical="center"/>
    </xf>
    <xf numFmtId="0" fontId="4" fillId="3" borderId="2" xfId="4" applyFont="1" applyBorder="1" applyAlignment="1">
      <alignment vertical="center" wrapText="1"/>
    </xf>
    <xf numFmtId="0" fontId="5" fillId="2" borderId="1" xfId="3" applyFont="1" applyBorder="1" applyAlignment="1">
      <alignment vertical="center"/>
    </xf>
    <xf numFmtId="0" fontId="6" fillId="0" borderId="1" xfId="0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1" xfId="2" applyNumberFormat="1" applyFont="1" applyBorder="1" applyAlignment="1">
      <alignment vertical="center"/>
    </xf>
    <xf numFmtId="164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9" fontId="10" fillId="0" borderId="0" xfId="0" applyNumberFormat="1" applyFont="1" applyAlignment="1">
      <alignment vertical="center"/>
    </xf>
    <xf numFmtId="164" fontId="0" fillId="0" borderId="1" xfId="1" applyNumberFormat="1" applyFont="1" applyBorder="1" applyAlignment="1">
      <alignment vertical="center"/>
    </xf>
  </cellXfs>
  <cellStyles count="7">
    <cellStyle name="20% - Accent2" xfId="3" builtinId="34"/>
    <cellStyle name="40% - Accent3" xfId="4" builtinId="39"/>
    <cellStyle name="60% - Accent5" xfId="5" builtinId="48"/>
    <cellStyle name="60% - Accent6" xfId="6" builtinId="52"/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rayscale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E9865-8476-405C-AFC0-5E67C799AF16}">
  <dimension ref="A1:J48"/>
  <sheetViews>
    <sheetView tabSelected="1" topLeftCell="A20" workbookViewId="0">
      <selection activeCell="J49" sqref="J49"/>
    </sheetView>
  </sheetViews>
  <sheetFormatPr defaultRowHeight="15" x14ac:dyDescent="0.25"/>
  <cols>
    <col min="1" max="1" width="22.42578125" style="1" bestFit="1" customWidth="1"/>
    <col min="2" max="3" width="9.140625" style="1"/>
    <col min="4" max="4" width="11.140625" style="1" bestFit="1" customWidth="1"/>
    <col min="5" max="5" width="11.42578125" style="1" customWidth="1"/>
    <col min="6" max="6" width="11.5703125" style="1" bestFit="1" customWidth="1"/>
    <col min="7" max="7" width="13" style="1" customWidth="1"/>
    <col min="8" max="8" width="10.85546875" style="1" customWidth="1"/>
    <col min="9" max="9" width="13.140625" style="1" customWidth="1"/>
    <col min="10" max="10" width="58.28515625" style="1" bestFit="1" customWidth="1"/>
    <col min="11" max="16384" width="9.140625" style="1"/>
  </cols>
  <sheetData>
    <row r="1" spans="1:10" ht="28.5" customHeigh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x14ac:dyDescent="0.25">
      <c r="A2" s="1" t="s">
        <v>1</v>
      </c>
    </row>
    <row r="3" spans="1:10" ht="22.5" customHeight="1" x14ac:dyDescent="0.25">
      <c r="A3" s="16" t="s">
        <v>92</v>
      </c>
      <c r="B3" s="17"/>
      <c r="C3" s="17"/>
      <c r="D3" s="17"/>
      <c r="E3" s="17"/>
      <c r="F3" s="17"/>
      <c r="G3" s="17"/>
      <c r="H3" s="17"/>
      <c r="I3" s="17"/>
      <c r="J3" s="18"/>
    </row>
    <row r="4" spans="1:10" x14ac:dyDescent="0.25">
      <c r="A4" s="1" t="s">
        <v>2</v>
      </c>
    </row>
    <row r="5" spans="1:10" ht="22.5" customHeight="1" x14ac:dyDescent="0.25">
      <c r="A5" s="16" t="s">
        <v>57</v>
      </c>
      <c r="B5" s="17"/>
      <c r="C5" s="17"/>
      <c r="D5" s="17"/>
      <c r="E5" s="17"/>
      <c r="F5" s="17"/>
      <c r="G5" s="17"/>
      <c r="H5" s="17"/>
      <c r="I5" s="17"/>
      <c r="J5" s="18"/>
    </row>
    <row r="6" spans="1:10" ht="20.25" customHeigh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</row>
    <row r="7" spans="1:10" x14ac:dyDescent="0.25">
      <c r="A7" s="1" t="s">
        <v>3</v>
      </c>
      <c r="C7" s="1" t="s">
        <v>4</v>
      </c>
    </row>
    <row r="8" spans="1:10" x14ac:dyDescent="0.25">
      <c r="A8" s="2" t="s">
        <v>55</v>
      </c>
      <c r="C8" s="16" t="s">
        <v>55</v>
      </c>
      <c r="D8" s="18"/>
    </row>
    <row r="9" spans="1:10" x14ac:dyDescent="0.25">
      <c r="A9" s="1" t="s">
        <v>5</v>
      </c>
      <c r="E9" s="1" t="s">
        <v>6</v>
      </c>
    </row>
    <row r="10" spans="1:10" x14ac:dyDescent="0.25">
      <c r="A10" s="16" t="s">
        <v>54</v>
      </c>
      <c r="B10" s="17"/>
      <c r="C10" s="18"/>
      <c r="E10" s="16" t="s">
        <v>56</v>
      </c>
      <c r="F10" s="17"/>
      <c r="G10" s="17"/>
      <c r="H10" s="18"/>
    </row>
    <row r="11" spans="1:10" ht="39" thickBot="1" x14ac:dyDescent="0.3">
      <c r="E11" s="3" t="s">
        <v>17</v>
      </c>
      <c r="F11" s="4"/>
      <c r="G11" s="5" t="s">
        <v>18</v>
      </c>
      <c r="H11" s="6" t="s">
        <v>19</v>
      </c>
      <c r="I11" s="7" t="s">
        <v>20</v>
      </c>
    </row>
    <row r="12" spans="1:10" ht="15.75" thickTop="1" x14ac:dyDescent="0.25">
      <c r="E12" s="8">
        <f>E48</f>
        <v>707650</v>
      </c>
      <c r="G12" s="8">
        <f>G48</f>
        <v>107490</v>
      </c>
      <c r="H12" s="9">
        <f>H48</f>
        <v>0.19243287311162904</v>
      </c>
      <c r="I12" s="26">
        <f>I48</f>
        <v>880865</v>
      </c>
    </row>
    <row r="14" spans="1:10" ht="25.5" x14ac:dyDescent="0.25">
      <c r="A14" s="11" t="s">
        <v>7</v>
      </c>
      <c r="B14" s="11" t="s">
        <v>8</v>
      </c>
      <c r="C14" s="12" t="s">
        <v>52</v>
      </c>
      <c r="D14" s="11" t="s">
        <v>9</v>
      </c>
      <c r="E14" s="11" t="s">
        <v>10</v>
      </c>
      <c r="F14" s="12" t="s">
        <v>11</v>
      </c>
      <c r="G14" s="12" t="s">
        <v>12</v>
      </c>
      <c r="H14" s="12" t="s">
        <v>13</v>
      </c>
      <c r="I14" s="12" t="s">
        <v>14</v>
      </c>
      <c r="J14" s="12" t="s">
        <v>15</v>
      </c>
    </row>
    <row r="15" spans="1:10" x14ac:dyDescent="0.25">
      <c r="A15" s="13" t="s">
        <v>16</v>
      </c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25">
      <c r="A16" s="14" t="s">
        <v>21</v>
      </c>
      <c r="B16" s="15">
        <v>1</v>
      </c>
      <c r="C16" s="2" t="s">
        <v>58</v>
      </c>
      <c r="D16" s="8">
        <v>8200</v>
      </c>
      <c r="E16" s="8">
        <v>10000</v>
      </c>
      <c r="F16" s="10">
        <v>2000</v>
      </c>
      <c r="G16" s="8">
        <f>E16-D16</f>
        <v>1800</v>
      </c>
      <c r="H16" s="22">
        <f>G16/D16</f>
        <v>0.21951219512195122</v>
      </c>
      <c r="I16" s="8">
        <f>(E16*B16)*1.25</f>
        <v>12500</v>
      </c>
      <c r="J16" s="2" t="s">
        <v>59</v>
      </c>
    </row>
    <row r="17" spans="1:10" x14ac:dyDescent="0.25">
      <c r="A17" s="14" t="s">
        <v>22</v>
      </c>
      <c r="B17" s="15">
        <v>1</v>
      </c>
      <c r="C17" s="2" t="s">
        <v>58</v>
      </c>
      <c r="D17" s="8">
        <f t="shared" ref="D17:D47" si="0">E17-F17</f>
        <v>40000</v>
      </c>
      <c r="E17" s="8">
        <v>50000</v>
      </c>
      <c r="F17" s="10">
        <v>10000</v>
      </c>
      <c r="G17" s="8">
        <f t="shared" ref="G17:G47" si="1">E17-D17</f>
        <v>10000</v>
      </c>
      <c r="H17" s="22">
        <f t="shared" ref="H17:H47" si="2">G17/D17</f>
        <v>0.25</v>
      </c>
      <c r="I17" s="8">
        <f t="shared" ref="I17:I47" si="3">(E17*B17)*1.25</f>
        <v>62500</v>
      </c>
      <c r="J17" s="2" t="s">
        <v>90</v>
      </c>
    </row>
    <row r="18" spans="1:10" x14ac:dyDescent="0.25">
      <c r="A18" s="14" t="s">
        <v>23</v>
      </c>
      <c r="B18" s="15">
        <v>1</v>
      </c>
      <c r="C18" s="2" t="s">
        <v>58</v>
      </c>
      <c r="D18" s="8">
        <f t="shared" si="0"/>
        <v>16000</v>
      </c>
      <c r="E18" s="8">
        <v>20000</v>
      </c>
      <c r="F18" s="10">
        <v>4000</v>
      </c>
      <c r="G18" s="8">
        <f t="shared" si="1"/>
        <v>4000</v>
      </c>
      <c r="H18" s="22">
        <f>G18/D18</f>
        <v>0.25</v>
      </c>
      <c r="I18" s="8">
        <f t="shared" si="3"/>
        <v>25000</v>
      </c>
      <c r="J18" s="2" t="s">
        <v>89</v>
      </c>
    </row>
    <row r="19" spans="1:10" x14ac:dyDescent="0.25">
      <c r="A19" s="14" t="s">
        <v>24</v>
      </c>
      <c r="B19" s="15">
        <v>1</v>
      </c>
      <c r="C19" s="2" t="s">
        <v>58</v>
      </c>
      <c r="D19" s="8">
        <v>14000</v>
      </c>
      <c r="E19" s="8">
        <v>15000</v>
      </c>
      <c r="F19" s="10">
        <v>3000</v>
      </c>
      <c r="G19" s="8">
        <f t="shared" si="1"/>
        <v>1000</v>
      </c>
      <c r="H19" s="22">
        <f>G19/D19</f>
        <v>7.1428571428571425E-2</v>
      </c>
      <c r="I19" s="8">
        <f t="shared" si="3"/>
        <v>18750</v>
      </c>
      <c r="J19" s="2" t="s">
        <v>88</v>
      </c>
    </row>
    <row r="20" spans="1:10" x14ac:dyDescent="0.25">
      <c r="A20" s="14" t="s">
        <v>25</v>
      </c>
      <c r="B20" s="15">
        <v>1</v>
      </c>
      <c r="C20" s="2" t="s">
        <v>58</v>
      </c>
      <c r="D20" s="8">
        <v>4500</v>
      </c>
      <c r="E20" s="8">
        <v>5000</v>
      </c>
      <c r="F20" s="10">
        <v>1000</v>
      </c>
      <c r="G20" s="8">
        <f t="shared" si="1"/>
        <v>500</v>
      </c>
      <c r="H20" s="22">
        <f>G20/D20</f>
        <v>0.1111111111111111</v>
      </c>
      <c r="I20" s="8">
        <f t="shared" si="3"/>
        <v>6250</v>
      </c>
      <c r="J20" s="2" t="s">
        <v>87</v>
      </c>
    </row>
    <row r="21" spans="1:10" x14ac:dyDescent="0.25">
      <c r="A21" s="14" t="s">
        <v>26</v>
      </c>
      <c r="B21" s="15">
        <v>1</v>
      </c>
      <c r="C21" s="2" t="s">
        <v>58</v>
      </c>
      <c r="D21" s="8">
        <v>2600</v>
      </c>
      <c r="E21" s="8">
        <v>3000</v>
      </c>
      <c r="F21" s="10">
        <v>600</v>
      </c>
      <c r="G21" s="8">
        <f t="shared" si="1"/>
        <v>400</v>
      </c>
      <c r="H21" s="22">
        <f>G21/D21</f>
        <v>0.15384615384615385</v>
      </c>
      <c r="I21" s="8">
        <f t="shared" si="3"/>
        <v>3750</v>
      </c>
      <c r="J21" s="2" t="s">
        <v>86</v>
      </c>
    </row>
    <row r="22" spans="1:10" x14ac:dyDescent="0.25">
      <c r="A22" s="14" t="s">
        <v>27</v>
      </c>
      <c r="B22" s="15">
        <v>1</v>
      </c>
      <c r="C22" s="2" t="s">
        <v>58</v>
      </c>
      <c r="D22" s="8">
        <v>2100</v>
      </c>
      <c r="E22" s="8">
        <v>2500</v>
      </c>
      <c r="F22" s="10">
        <v>500</v>
      </c>
      <c r="G22" s="8">
        <f t="shared" si="1"/>
        <v>400</v>
      </c>
      <c r="H22" s="22">
        <f t="shared" si="2"/>
        <v>0.19047619047619047</v>
      </c>
      <c r="I22" s="8">
        <f t="shared" si="3"/>
        <v>3125</v>
      </c>
      <c r="J22" s="2" t="s">
        <v>85</v>
      </c>
    </row>
    <row r="23" spans="1:10" x14ac:dyDescent="0.25">
      <c r="A23" s="14" t="s">
        <v>28</v>
      </c>
      <c r="B23" s="15">
        <v>1</v>
      </c>
      <c r="C23" s="2" t="s">
        <v>58</v>
      </c>
      <c r="D23" s="8">
        <v>7600</v>
      </c>
      <c r="E23" s="8">
        <v>8000</v>
      </c>
      <c r="F23" s="10">
        <v>1600</v>
      </c>
      <c r="G23" s="8">
        <f t="shared" si="1"/>
        <v>400</v>
      </c>
      <c r="H23" s="22">
        <f t="shared" si="2"/>
        <v>5.2631578947368418E-2</v>
      </c>
      <c r="I23" s="8">
        <f t="shared" si="3"/>
        <v>10000</v>
      </c>
      <c r="J23" s="2" t="s">
        <v>84</v>
      </c>
    </row>
    <row r="24" spans="1:10" x14ac:dyDescent="0.25">
      <c r="A24" s="14" t="s">
        <v>29</v>
      </c>
      <c r="B24" s="15">
        <v>1</v>
      </c>
      <c r="C24" s="2" t="s">
        <v>58</v>
      </c>
      <c r="D24" s="8">
        <v>4570</v>
      </c>
      <c r="E24" s="8">
        <v>5000</v>
      </c>
      <c r="F24" s="10">
        <v>1000</v>
      </c>
      <c r="G24" s="8">
        <f t="shared" si="1"/>
        <v>430</v>
      </c>
      <c r="H24" s="22">
        <f>G24/D24</f>
        <v>9.4091903719912467E-2</v>
      </c>
      <c r="I24" s="8">
        <f t="shared" si="3"/>
        <v>6250</v>
      </c>
      <c r="J24" s="2" t="s">
        <v>83</v>
      </c>
    </row>
    <row r="25" spans="1:10" x14ac:dyDescent="0.25">
      <c r="A25" s="14" t="s">
        <v>30</v>
      </c>
      <c r="B25" s="15">
        <v>1</v>
      </c>
      <c r="C25" s="2" t="s">
        <v>58</v>
      </c>
      <c r="D25" s="8">
        <v>3000</v>
      </c>
      <c r="E25" s="8">
        <v>4000</v>
      </c>
      <c r="F25" s="10">
        <v>800</v>
      </c>
      <c r="G25" s="8">
        <f t="shared" si="1"/>
        <v>1000</v>
      </c>
      <c r="H25" s="22">
        <f t="shared" si="2"/>
        <v>0.33333333333333331</v>
      </c>
      <c r="I25" s="8">
        <f t="shared" si="3"/>
        <v>5000</v>
      </c>
      <c r="J25" s="2" t="s">
        <v>82</v>
      </c>
    </row>
    <row r="26" spans="1:10" x14ac:dyDescent="0.25">
      <c r="A26" s="14" t="s">
        <v>31</v>
      </c>
      <c r="B26" s="15">
        <v>1</v>
      </c>
      <c r="C26" s="2" t="s">
        <v>58</v>
      </c>
      <c r="D26" s="8">
        <f t="shared" si="0"/>
        <v>24000</v>
      </c>
      <c r="E26" s="8">
        <v>30000</v>
      </c>
      <c r="F26" s="10">
        <v>6000</v>
      </c>
      <c r="G26" s="8">
        <f t="shared" si="1"/>
        <v>6000</v>
      </c>
      <c r="H26" s="22">
        <f t="shared" si="2"/>
        <v>0.25</v>
      </c>
      <c r="I26" s="8">
        <f t="shared" si="3"/>
        <v>37500</v>
      </c>
      <c r="J26" s="2" t="s">
        <v>81</v>
      </c>
    </row>
    <row r="27" spans="1:10" x14ac:dyDescent="0.25">
      <c r="A27" s="14" t="s">
        <v>32</v>
      </c>
      <c r="B27" s="15">
        <v>1</v>
      </c>
      <c r="C27" s="2" t="s">
        <v>58</v>
      </c>
      <c r="D27" s="8">
        <v>37000</v>
      </c>
      <c r="E27" s="8">
        <v>40000</v>
      </c>
      <c r="F27" s="10">
        <v>8000</v>
      </c>
      <c r="G27" s="8">
        <f t="shared" si="1"/>
        <v>3000</v>
      </c>
      <c r="H27" s="22">
        <f t="shared" si="2"/>
        <v>8.1081081081081086E-2</v>
      </c>
      <c r="I27" s="8">
        <f t="shared" si="3"/>
        <v>50000</v>
      </c>
      <c r="J27" s="2" t="s">
        <v>80</v>
      </c>
    </row>
    <row r="28" spans="1:10" x14ac:dyDescent="0.25">
      <c r="A28" s="14" t="s">
        <v>33</v>
      </c>
      <c r="B28" s="15">
        <v>1</v>
      </c>
      <c r="C28" s="2" t="s">
        <v>58</v>
      </c>
      <c r="D28" s="8">
        <v>7500</v>
      </c>
      <c r="E28" s="8">
        <v>10000</v>
      </c>
      <c r="F28" s="10">
        <v>2000</v>
      </c>
      <c r="G28" s="8">
        <f t="shared" si="1"/>
        <v>2500</v>
      </c>
      <c r="H28" s="22">
        <f t="shared" si="2"/>
        <v>0.33333333333333331</v>
      </c>
      <c r="I28" s="8">
        <f t="shared" si="3"/>
        <v>12500</v>
      </c>
      <c r="J28" s="2" t="s">
        <v>79</v>
      </c>
    </row>
    <row r="29" spans="1:10" x14ac:dyDescent="0.25">
      <c r="A29" s="14" t="s">
        <v>34</v>
      </c>
      <c r="B29" s="15">
        <v>1</v>
      </c>
      <c r="C29" s="2" t="s">
        <v>58</v>
      </c>
      <c r="D29" s="8">
        <v>7600</v>
      </c>
      <c r="E29" s="8">
        <v>8000</v>
      </c>
      <c r="F29" s="10">
        <v>1600</v>
      </c>
      <c r="G29" s="8">
        <f t="shared" si="1"/>
        <v>400</v>
      </c>
      <c r="H29" s="22">
        <f t="shared" si="2"/>
        <v>5.2631578947368418E-2</v>
      </c>
      <c r="I29" s="8">
        <f t="shared" si="3"/>
        <v>10000</v>
      </c>
      <c r="J29" s="2" t="s">
        <v>78</v>
      </c>
    </row>
    <row r="30" spans="1:10" x14ac:dyDescent="0.25">
      <c r="A30" s="14" t="s">
        <v>35</v>
      </c>
      <c r="B30" s="15">
        <v>1</v>
      </c>
      <c r="C30" s="2" t="s">
        <v>58</v>
      </c>
      <c r="D30" s="8">
        <v>56500</v>
      </c>
      <c r="E30" s="8">
        <v>60000</v>
      </c>
      <c r="F30" s="10">
        <v>12000</v>
      </c>
      <c r="G30" s="8">
        <f t="shared" si="1"/>
        <v>3500</v>
      </c>
      <c r="H30" s="22">
        <f t="shared" si="2"/>
        <v>6.1946902654867256E-2</v>
      </c>
      <c r="I30" s="8">
        <f t="shared" si="3"/>
        <v>75000</v>
      </c>
      <c r="J30" s="2" t="s">
        <v>77</v>
      </c>
    </row>
    <row r="31" spans="1:10" x14ac:dyDescent="0.25">
      <c r="A31" s="14" t="s">
        <v>36</v>
      </c>
      <c r="B31" s="15">
        <v>1</v>
      </c>
      <c r="C31" s="2" t="s">
        <v>58</v>
      </c>
      <c r="D31" s="8">
        <v>70700</v>
      </c>
      <c r="E31" s="8">
        <v>80000</v>
      </c>
      <c r="F31" s="10">
        <v>16000</v>
      </c>
      <c r="G31" s="8">
        <f t="shared" si="1"/>
        <v>9300</v>
      </c>
      <c r="H31" s="22">
        <f t="shared" si="2"/>
        <v>0.13154172560113153</v>
      </c>
      <c r="I31" s="8">
        <f t="shared" si="3"/>
        <v>100000</v>
      </c>
      <c r="J31" s="2" t="s">
        <v>76</v>
      </c>
    </row>
    <row r="32" spans="1:10" x14ac:dyDescent="0.25">
      <c r="A32" s="14" t="s">
        <v>37</v>
      </c>
      <c r="B32" s="15">
        <v>1</v>
      </c>
      <c r="C32" s="2" t="s">
        <v>58</v>
      </c>
      <c r="D32" s="8">
        <v>31500</v>
      </c>
      <c r="E32" s="8">
        <v>35000</v>
      </c>
      <c r="F32" s="10">
        <v>7000</v>
      </c>
      <c r="G32" s="8">
        <f t="shared" si="1"/>
        <v>3500</v>
      </c>
      <c r="H32" s="22">
        <f t="shared" si="2"/>
        <v>0.1111111111111111</v>
      </c>
      <c r="I32" s="8">
        <f t="shared" si="3"/>
        <v>43750</v>
      </c>
      <c r="J32" s="2" t="s">
        <v>75</v>
      </c>
    </row>
    <row r="33" spans="1:10" x14ac:dyDescent="0.25">
      <c r="A33" s="14" t="s">
        <v>38</v>
      </c>
      <c r="B33" s="15">
        <v>1</v>
      </c>
      <c r="C33" s="2" t="s">
        <v>58</v>
      </c>
      <c r="D33" s="8">
        <v>34000</v>
      </c>
      <c r="E33" s="8">
        <v>45000</v>
      </c>
      <c r="F33" s="10">
        <v>9000</v>
      </c>
      <c r="G33" s="8">
        <f t="shared" si="1"/>
        <v>11000</v>
      </c>
      <c r="H33" s="22">
        <f t="shared" si="2"/>
        <v>0.3235294117647059</v>
      </c>
      <c r="I33" s="8">
        <f t="shared" si="3"/>
        <v>56250</v>
      </c>
      <c r="J33" s="2" t="s">
        <v>74</v>
      </c>
    </row>
    <row r="34" spans="1:10" x14ac:dyDescent="0.25">
      <c r="A34" s="14" t="s">
        <v>39</v>
      </c>
      <c r="B34" s="15">
        <v>1</v>
      </c>
      <c r="C34" s="2" t="s">
        <v>58</v>
      </c>
      <c r="D34" s="8">
        <v>22000</v>
      </c>
      <c r="E34" s="8">
        <v>25000</v>
      </c>
      <c r="F34" s="10">
        <v>5000</v>
      </c>
      <c r="G34" s="8">
        <f t="shared" si="1"/>
        <v>3000</v>
      </c>
      <c r="H34" s="22">
        <f t="shared" si="2"/>
        <v>0.13636363636363635</v>
      </c>
      <c r="I34" s="8">
        <f t="shared" si="3"/>
        <v>31250</v>
      </c>
      <c r="J34" s="2" t="s">
        <v>73</v>
      </c>
    </row>
    <row r="35" spans="1:10" x14ac:dyDescent="0.25">
      <c r="A35" s="14" t="s">
        <v>40</v>
      </c>
      <c r="B35" s="15">
        <v>1</v>
      </c>
      <c r="C35" s="2" t="s">
        <v>58</v>
      </c>
      <c r="D35" s="8">
        <f t="shared" si="0"/>
        <v>16000</v>
      </c>
      <c r="E35" s="8">
        <v>20000</v>
      </c>
      <c r="F35" s="10">
        <v>4000</v>
      </c>
      <c r="G35" s="8">
        <f t="shared" si="1"/>
        <v>4000</v>
      </c>
      <c r="H35" s="22">
        <f t="shared" si="2"/>
        <v>0.25</v>
      </c>
      <c r="I35" s="8">
        <f t="shared" si="3"/>
        <v>25000</v>
      </c>
      <c r="J35" s="2" t="s">
        <v>72</v>
      </c>
    </row>
    <row r="36" spans="1:10" x14ac:dyDescent="0.25">
      <c r="A36" s="14" t="s">
        <v>41</v>
      </c>
      <c r="B36" s="15">
        <v>1</v>
      </c>
      <c r="C36" s="2" t="s">
        <v>58</v>
      </c>
      <c r="D36" s="8">
        <v>11700</v>
      </c>
      <c r="E36" s="8">
        <v>15000</v>
      </c>
      <c r="F36" s="10">
        <v>3000</v>
      </c>
      <c r="G36" s="8">
        <f t="shared" si="1"/>
        <v>3300</v>
      </c>
      <c r="H36" s="22">
        <f t="shared" si="2"/>
        <v>0.28205128205128205</v>
      </c>
      <c r="I36" s="8">
        <f>(E36*B36)*1.28</f>
        <v>19200</v>
      </c>
      <c r="J36" s="2" t="s">
        <v>71</v>
      </c>
    </row>
    <row r="37" spans="1:10" x14ac:dyDescent="0.25">
      <c r="A37" s="14" t="s">
        <v>42</v>
      </c>
      <c r="B37" s="15">
        <v>1</v>
      </c>
      <c r="C37" s="2" t="s">
        <v>58</v>
      </c>
      <c r="D37" s="8">
        <v>10000</v>
      </c>
      <c r="E37" s="8">
        <v>12000</v>
      </c>
      <c r="F37" s="10">
        <v>2400</v>
      </c>
      <c r="G37" s="8">
        <f t="shared" si="1"/>
        <v>2000</v>
      </c>
      <c r="H37" s="22">
        <f t="shared" si="2"/>
        <v>0.2</v>
      </c>
      <c r="I37" s="8">
        <f>(E37*B37)*1.2</f>
        <v>14400</v>
      </c>
      <c r="J37" s="2" t="s">
        <v>70</v>
      </c>
    </row>
    <row r="38" spans="1:10" x14ac:dyDescent="0.25">
      <c r="A38" s="14" t="s">
        <v>43</v>
      </c>
      <c r="B38" s="15">
        <v>1</v>
      </c>
      <c r="C38" s="2" t="s">
        <v>58</v>
      </c>
      <c r="D38" s="8">
        <v>37500</v>
      </c>
      <c r="E38" s="8">
        <v>40000</v>
      </c>
      <c r="F38" s="10">
        <v>8000</v>
      </c>
      <c r="G38" s="8">
        <f t="shared" si="1"/>
        <v>2500</v>
      </c>
      <c r="H38" s="22">
        <f t="shared" si="2"/>
        <v>6.6666666666666666E-2</v>
      </c>
      <c r="I38" s="8">
        <f>(E38*B38)*1.07</f>
        <v>42800</v>
      </c>
      <c r="J38" s="2" t="s">
        <v>69</v>
      </c>
    </row>
    <row r="39" spans="1:10" x14ac:dyDescent="0.25">
      <c r="A39" s="14" t="s">
        <v>44</v>
      </c>
      <c r="B39" s="15">
        <v>1</v>
      </c>
      <c r="C39" s="2" t="s">
        <v>58</v>
      </c>
      <c r="D39" s="8">
        <v>30500</v>
      </c>
      <c r="E39" s="8">
        <v>35000</v>
      </c>
      <c r="F39" s="10">
        <v>7000</v>
      </c>
      <c r="G39" s="8">
        <f t="shared" si="1"/>
        <v>4500</v>
      </c>
      <c r="H39" s="22">
        <f t="shared" si="2"/>
        <v>0.14754098360655737</v>
      </c>
      <c r="I39" s="8">
        <f>(E39*B39)*1.15</f>
        <v>40250</v>
      </c>
      <c r="J39" s="2" t="s">
        <v>68</v>
      </c>
    </row>
    <row r="40" spans="1:10" x14ac:dyDescent="0.25">
      <c r="A40" s="14" t="s">
        <v>45</v>
      </c>
      <c r="B40" s="15">
        <v>1</v>
      </c>
      <c r="C40" s="2" t="s">
        <v>58</v>
      </c>
      <c r="D40" s="8">
        <v>23000</v>
      </c>
      <c r="E40" s="8">
        <v>25000</v>
      </c>
      <c r="F40" s="10">
        <v>5000</v>
      </c>
      <c r="G40" s="8">
        <f t="shared" si="1"/>
        <v>2000</v>
      </c>
      <c r="H40" s="22">
        <f t="shared" si="2"/>
        <v>8.6956521739130432E-2</v>
      </c>
      <c r="I40" s="8">
        <f>(E40*B40)*1.09</f>
        <v>27250.000000000004</v>
      </c>
      <c r="J40" s="2" t="s">
        <v>67</v>
      </c>
    </row>
    <row r="41" spans="1:10" x14ac:dyDescent="0.25">
      <c r="A41" s="14" t="s">
        <v>46</v>
      </c>
      <c r="B41" s="15">
        <v>1</v>
      </c>
      <c r="C41" s="2" t="s">
        <v>58</v>
      </c>
      <c r="D41" s="8">
        <f t="shared" si="0"/>
        <v>12000</v>
      </c>
      <c r="E41" s="8">
        <v>15000</v>
      </c>
      <c r="F41" s="10">
        <v>3000</v>
      </c>
      <c r="G41" s="8">
        <f t="shared" si="1"/>
        <v>3000</v>
      </c>
      <c r="H41" s="22">
        <f t="shared" si="2"/>
        <v>0.25</v>
      </c>
      <c r="I41" s="8">
        <f>(E41*B41)*1.25</f>
        <v>18750</v>
      </c>
      <c r="J41" s="2" t="s">
        <v>66</v>
      </c>
    </row>
    <row r="42" spans="1:10" x14ac:dyDescent="0.25">
      <c r="A42" s="14" t="s">
        <v>47</v>
      </c>
      <c r="B42" s="15">
        <v>60</v>
      </c>
      <c r="C42" s="2" t="s">
        <v>91</v>
      </c>
      <c r="D42" s="8">
        <v>90</v>
      </c>
      <c r="E42" s="8">
        <v>150</v>
      </c>
      <c r="F42" s="10">
        <f>E42*0.1</f>
        <v>15</v>
      </c>
      <c r="G42" s="8">
        <f>E42-D42</f>
        <v>60</v>
      </c>
      <c r="H42" s="22">
        <f>G42/(E42+F42)</f>
        <v>0.36363636363636365</v>
      </c>
      <c r="I42" s="8">
        <f>(E42*B42)*1.36</f>
        <v>12240</v>
      </c>
      <c r="J42" s="2" t="s">
        <v>65</v>
      </c>
    </row>
    <row r="43" spans="1:10" x14ac:dyDescent="0.25">
      <c r="A43" s="14" t="s">
        <v>48</v>
      </c>
      <c r="B43" s="15">
        <v>1</v>
      </c>
      <c r="C43" s="2" t="s">
        <v>58</v>
      </c>
      <c r="D43" s="8">
        <v>32000</v>
      </c>
      <c r="E43" s="8">
        <v>40000</v>
      </c>
      <c r="F43" s="10">
        <f>E43*0.1</f>
        <v>4000</v>
      </c>
      <c r="G43" s="8">
        <f>E43-D43</f>
        <v>8000</v>
      </c>
      <c r="H43" s="22">
        <f>G43/(E43+F43)</f>
        <v>0.18181818181818182</v>
      </c>
      <c r="I43" s="8">
        <f>(E43*B43)*1.18</f>
        <v>47200</v>
      </c>
      <c r="J43" s="2" t="s">
        <v>64</v>
      </c>
    </row>
    <row r="44" spans="1:10" x14ac:dyDescent="0.25">
      <c r="A44" s="14" t="s">
        <v>49</v>
      </c>
      <c r="B44" s="15">
        <v>1</v>
      </c>
      <c r="C44" s="2" t="s">
        <v>58</v>
      </c>
      <c r="D44" s="8">
        <v>12000</v>
      </c>
      <c r="E44" s="8">
        <v>20000</v>
      </c>
      <c r="F44" s="10">
        <f t="shared" ref="F43:F47" si="4">E44*0.1</f>
        <v>2000</v>
      </c>
      <c r="G44" s="8">
        <f t="shared" ref="G43:G47" si="5">E44-D44</f>
        <v>8000</v>
      </c>
      <c r="H44" s="22">
        <f t="shared" ref="H43:H47" si="6">G44/(E44+F44)</f>
        <v>0.36363636363636365</v>
      </c>
      <c r="I44" s="8">
        <f>(E44*B44)*1.36</f>
        <v>27200.000000000004</v>
      </c>
      <c r="J44" s="2" t="s">
        <v>63</v>
      </c>
    </row>
    <row r="45" spans="1:10" x14ac:dyDescent="0.25">
      <c r="A45" s="14" t="s">
        <v>50</v>
      </c>
      <c r="B45" s="15">
        <v>1</v>
      </c>
      <c r="C45" s="2" t="s">
        <v>58</v>
      </c>
      <c r="D45" s="8">
        <v>10000</v>
      </c>
      <c r="E45" s="8">
        <v>15000</v>
      </c>
      <c r="F45" s="10">
        <f t="shared" si="4"/>
        <v>1500</v>
      </c>
      <c r="G45" s="8">
        <f t="shared" si="5"/>
        <v>5000</v>
      </c>
      <c r="H45" s="22">
        <f t="shared" si="6"/>
        <v>0.30303030303030304</v>
      </c>
      <c r="I45" s="8">
        <f>(E45*B45)*1.3</f>
        <v>19500</v>
      </c>
      <c r="J45" s="2" t="s">
        <v>62</v>
      </c>
    </row>
    <row r="46" spans="1:10" x14ac:dyDescent="0.25">
      <c r="A46" s="14" t="s">
        <v>53</v>
      </c>
      <c r="B46" s="15">
        <v>1</v>
      </c>
      <c r="C46" s="2" t="s">
        <v>58</v>
      </c>
      <c r="D46" s="8">
        <f t="shared" si="0"/>
        <v>9000</v>
      </c>
      <c r="E46" s="8">
        <v>10000</v>
      </c>
      <c r="F46" s="10">
        <f t="shared" si="4"/>
        <v>1000</v>
      </c>
      <c r="G46" s="8">
        <f t="shared" si="5"/>
        <v>1000</v>
      </c>
      <c r="H46" s="22">
        <f t="shared" si="6"/>
        <v>9.0909090909090912E-2</v>
      </c>
      <c r="I46" s="8">
        <f>(E46*B46)*1.09</f>
        <v>10900</v>
      </c>
      <c r="J46" s="2" t="s">
        <v>61</v>
      </c>
    </row>
    <row r="47" spans="1:10" x14ac:dyDescent="0.25">
      <c r="A47" s="14" t="s">
        <v>51</v>
      </c>
      <c r="B47" s="15">
        <v>1</v>
      </c>
      <c r="C47" s="2" t="s">
        <v>58</v>
      </c>
      <c r="D47" s="8">
        <v>3000</v>
      </c>
      <c r="E47" s="8">
        <v>5000</v>
      </c>
      <c r="F47" s="10">
        <f t="shared" si="4"/>
        <v>500</v>
      </c>
      <c r="G47" s="8">
        <f t="shared" si="5"/>
        <v>2000</v>
      </c>
      <c r="H47" s="22">
        <f t="shared" si="6"/>
        <v>0.36363636363636365</v>
      </c>
      <c r="I47" s="8">
        <f>(E47*B47)*1.36</f>
        <v>6800.0000000000009</v>
      </c>
      <c r="J47" s="2" t="s">
        <v>60</v>
      </c>
    </row>
    <row r="48" spans="1:10" x14ac:dyDescent="0.25">
      <c r="E48" s="23">
        <f>SUM(E16:E47)</f>
        <v>707650</v>
      </c>
      <c r="F48" s="24"/>
      <c r="G48" s="23">
        <f>SUM(G16:G47)</f>
        <v>107490</v>
      </c>
      <c r="H48" s="25">
        <f>AVERAGE(H16:H47)</f>
        <v>0.19243287311162904</v>
      </c>
      <c r="I48" s="23">
        <f>SUM(I16:I47)</f>
        <v>880865</v>
      </c>
    </row>
  </sheetData>
  <mergeCells count="7">
    <mergeCell ref="E10:H10"/>
    <mergeCell ref="A1:J1"/>
    <mergeCell ref="A3:J3"/>
    <mergeCell ref="A5:J5"/>
    <mergeCell ref="A6:J6"/>
    <mergeCell ref="C8:D8"/>
    <mergeCell ref="A10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Newton</dc:creator>
  <cp:lastModifiedBy>Abbie Heaslip-JHG</cp:lastModifiedBy>
  <dcterms:created xsi:type="dcterms:W3CDTF">2023-04-02T22:44:56Z</dcterms:created>
  <dcterms:modified xsi:type="dcterms:W3CDTF">2024-12-05T03:01:12Z</dcterms:modified>
  <cp:category>Handout 9 - Building Construction Estimate Template</cp:category>
  <cp:contentStatus>v1-0_04/09/2023</cp:contentStatus>
</cp:coreProperties>
</file>