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tmp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10" windowWidth="14810" windowHeight="8010"/>
  </bookViews>
  <sheets>
    <sheet name="cash flow forecast" sheetId="1" r:id="rId1"/>
    <sheet name="bookkeeping" sheetId="2" r:id="rId2"/>
    <sheet name="Copies of transaction records" sheetId="4" r:id="rId3"/>
    <sheet name="Supplier account" sheetId="11" r:id="rId4"/>
    <sheet name="invoice" sheetId="10" r:id="rId5"/>
    <sheet name="Business Activity Statement" sheetId="7" r:id="rId6"/>
    <sheet name="Profit and Loss Statement" sheetId="8" r:id="rId7"/>
    <sheet name="financial plan" sheetId="9" r:id="rId8"/>
  </sheets>
  <calcPr calcId="152511"/>
</workbook>
</file>

<file path=xl/calcChain.xml><?xml version="1.0" encoding="utf-8"?>
<calcChain xmlns="http://schemas.openxmlformats.org/spreadsheetml/2006/main">
  <c r="C23" i="8" l="1"/>
  <c r="J36" i="2" l="1"/>
  <c r="C39" i="8" l="1"/>
  <c r="C10" i="8"/>
  <c r="I38" i="2"/>
  <c r="F38" i="2"/>
  <c r="S37" i="2"/>
  <c r="R37" i="2"/>
  <c r="Q37" i="2"/>
  <c r="P37" i="2"/>
  <c r="O37" i="2"/>
  <c r="N37" i="2"/>
  <c r="M37" i="2"/>
  <c r="L37" i="2"/>
  <c r="K37" i="2"/>
  <c r="J37" i="2"/>
  <c r="I37" i="2"/>
  <c r="H37" i="2"/>
  <c r="G37" i="2"/>
  <c r="F37" i="2"/>
  <c r="S36" i="2"/>
  <c r="R36" i="2"/>
  <c r="Q36" i="2"/>
  <c r="P36" i="2"/>
  <c r="O36" i="2"/>
  <c r="N36" i="2"/>
  <c r="M36" i="2"/>
  <c r="L36" i="2"/>
  <c r="K36" i="2"/>
  <c r="I36" i="2"/>
  <c r="H36" i="2"/>
  <c r="G36" i="2"/>
  <c r="F36" i="2"/>
  <c r="S35" i="2"/>
  <c r="R35" i="2"/>
  <c r="Q35" i="2"/>
  <c r="P35" i="2"/>
  <c r="O35" i="2"/>
  <c r="N35" i="2"/>
  <c r="M35" i="2"/>
  <c r="L35" i="2"/>
  <c r="K35" i="2"/>
  <c r="J35" i="2"/>
  <c r="I35" i="2"/>
  <c r="H35" i="2"/>
  <c r="G35" i="2"/>
  <c r="F35" i="2"/>
  <c r="S34" i="2"/>
  <c r="R34" i="2"/>
  <c r="Q34" i="2"/>
  <c r="P34" i="2"/>
  <c r="O34" i="2"/>
  <c r="N34" i="2"/>
  <c r="M34" i="2"/>
  <c r="L34" i="2"/>
  <c r="K34" i="2"/>
  <c r="J34" i="2"/>
  <c r="I34" i="2"/>
  <c r="H34" i="2"/>
  <c r="G34" i="2"/>
  <c r="F34" i="2"/>
  <c r="R33" i="2"/>
  <c r="Q33" i="2"/>
  <c r="P33" i="2"/>
  <c r="O33" i="2"/>
  <c r="N33" i="2"/>
  <c r="M33" i="2"/>
  <c r="L33" i="2"/>
  <c r="K33" i="2"/>
  <c r="J33" i="2"/>
  <c r="I33" i="2"/>
  <c r="H33" i="2"/>
  <c r="G33" i="2"/>
  <c r="F33" i="2"/>
  <c r="S33" i="2" s="1"/>
  <c r="R32" i="2"/>
  <c r="Q32" i="2"/>
  <c r="P32" i="2"/>
  <c r="O32" i="2"/>
  <c r="N32" i="2"/>
  <c r="M32" i="2"/>
  <c r="L32" i="2"/>
  <c r="K32" i="2"/>
  <c r="J32" i="2"/>
  <c r="I32" i="2"/>
  <c r="H32" i="2"/>
  <c r="G32" i="2"/>
  <c r="F32" i="2"/>
  <c r="S32" i="2" s="1"/>
  <c r="S31" i="2"/>
  <c r="R31" i="2"/>
  <c r="Q31" i="2"/>
  <c r="P31" i="2"/>
  <c r="O31" i="2"/>
  <c r="N31" i="2"/>
  <c r="M31" i="2"/>
  <c r="L31" i="2"/>
  <c r="K31" i="2"/>
  <c r="J31" i="2"/>
  <c r="I31" i="2"/>
  <c r="H31" i="2"/>
  <c r="F31" i="2"/>
  <c r="G31" i="2" s="1"/>
  <c r="S30" i="2"/>
  <c r="R30" i="2"/>
  <c r="P30" i="2"/>
  <c r="O30" i="2"/>
  <c r="N30" i="2"/>
  <c r="M30" i="2"/>
  <c r="L30" i="2"/>
  <c r="K30" i="2"/>
  <c r="J30" i="2"/>
  <c r="I30" i="2"/>
  <c r="H30" i="2"/>
  <c r="G30" i="2"/>
  <c r="F30" i="2"/>
  <c r="Q30" i="2" s="1"/>
  <c r="C22" i="8" s="1"/>
  <c r="S29" i="2"/>
  <c r="R29" i="2"/>
  <c r="Q29" i="2"/>
  <c r="P29" i="2"/>
  <c r="O29" i="2"/>
  <c r="N29" i="2"/>
  <c r="M29" i="2"/>
  <c r="L29" i="2"/>
  <c r="K29" i="2"/>
  <c r="J29" i="2"/>
  <c r="I29" i="2"/>
  <c r="H29" i="2"/>
  <c r="F29" i="2"/>
  <c r="G29" i="2" s="1"/>
  <c r="S28" i="2"/>
  <c r="R28" i="2"/>
  <c r="Q28" i="2"/>
  <c r="P28" i="2"/>
  <c r="O28" i="2"/>
  <c r="N28" i="2"/>
  <c r="M28" i="2"/>
  <c r="L28" i="2"/>
  <c r="K28" i="2"/>
  <c r="J28" i="2"/>
  <c r="I28" i="2"/>
  <c r="H28" i="2"/>
  <c r="F28" i="2"/>
  <c r="G28" i="2" s="1"/>
  <c r="S27" i="2"/>
  <c r="R27" i="2"/>
  <c r="Q27" i="2"/>
  <c r="P27" i="2"/>
  <c r="O27" i="2"/>
  <c r="N27" i="2"/>
  <c r="M27" i="2"/>
  <c r="L27" i="2"/>
  <c r="K27" i="2"/>
  <c r="J27" i="2"/>
  <c r="I27" i="2"/>
  <c r="H27" i="2"/>
  <c r="F27" i="2"/>
  <c r="G27" i="2" s="1"/>
  <c r="S26" i="2"/>
  <c r="R26" i="2"/>
  <c r="Q26" i="2"/>
  <c r="P26" i="2"/>
  <c r="O26" i="2"/>
  <c r="N26" i="2"/>
  <c r="M26" i="2"/>
  <c r="L26" i="2"/>
  <c r="K26" i="2"/>
  <c r="J26" i="2"/>
  <c r="I26" i="2"/>
  <c r="H26" i="2"/>
  <c r="F26" i="2"/>
  <c r="G26" i="2" s="1"/>
  <c r="S25" i="2"/>
  <c r="R25" i="2"/>
  <c r="Q25" i="2"/>
  <c r="P25" i="2"/>
  <c r="O25" i="2"/>
  <c r="N25" i="2"/>
  <c r="M25" i="2"/>
  <c r="L25" i="2"/>
  <c r="K25" i="2"/>
  <c r="J25" i="2"/>
  <c r="I25" i="2"/>
  <c r="H25" i="2"/>
  <c r="F25" i="2"/>
  <c r="G25" i="2" s="1"/>
  <c r="C13" i="8" s="1"/>
  <c r="C14" i="8" s="1"/>
  <c r="S24" i="2"/>
  <c r="R24" i="2"/>
  <c r="Q24" i="2"/>
  <c r="P24" i="2"/>
  <c r="O24" i="2"/>
  <c r="N24" i="2"/>
  <c r="M24" i="2"/>
  <c r="L24" i="2"/>
  <c r="K24" i="2"/>
  <c r="J24" i="2"/>
  <c r="I24" i="2"/>
  <c r="H24" i="2"/>
  <c r="F24" i="2"/>
  <c r="G24" i="2" s="1"/>
  <c r="S23" i="2"/>
  <c r="R23" i="2"/>
  <c r="Q23" i="2"/>
  <c r="P23" i="2"/>
  <c r="O23" i="2"/>
  <c r="N23" i="2"/>
  <c r="M23" i="2"/>
  <c r="K23" i="2"/>
  <c r="J23" i="2"/>
  <c r="I23" i="2"/>
  <c r="H23" i="2"/>
  <c r="G23" i="2"/>
  <c r="S22" i="2"/>
  <c r="R22" i="2"/>
  <c r="Q22" i="2"/>
  <c r="P22" i="2"/>
  <c r="O22" i="2"/>
  <c r="N22" i="2"/>
  <c r="M22" i="2"/>
  <c r="L22" i="2"/>
  <c r="K22" i="2"/>
  <c r="J22" i="2"/>
  <c r="I22" i="2"/>
  <c r="H22" i="2"/>
  <c r="F22" i="2"/>
  <c r="G22" i="2" s="1"/>
  <c r="S21" i="2"/>
  <c r="R21" i="2"/>
  <c r="Q21" i="2"/>
  <c r="P21" i="2"/>
  <c r="O21" i="2"/>
  <c r="N21" i="2"/>
  <c r="M21" i="2"/>
  <c r="L21" i="2"/>
  <c r="K21" i="2"/>
  <c r="J21" i="2"/>
  <c r="I21" i="2"/>
  <c r="H21" i="2"/>
  <c r="F21" i="2"/>
  <c r="G21" i="2" s="1"/>
  <c r="S20" i="2"/>
  <c r="R20" i="2"/>
  <c r="Q20" i="2"/>
  <c r="P20" i="2"/>
  <c r="O20" i="2"/>
  <c r="N20" i="2"/>
  <c r="M20" i="2"/>
  <c r="L20" i="2"/>
  <c r="K20" i="2"/>
  <c r="J20" i="2"/>
  <c r="I20" i="2"/>
  <c r="H20" i="2"/>
  <c r="F20" i="2"/>
  <c r="G20" i="2" s="1"/>
  <c r="S19" i="2"/>
  <c r="R19" i="2"/>
  <c r="Q19" i="2"/>
  <c r="P19" i="2"/>
  <c r="O19" i="2"/>
  <c r="N19" i="2"/>
  <c r="M19" i="2"/>
  <c r="L19" i="2"/>
  <c r="K19" i="2"/>
  <c r="J19" i="2"/>
  <c r="I19" i="2"/>
  <c r="H19" i="2"/>
  <c r="F19" i="2"/>
  <c r="G19" i="2" s="1"/>
  <c r="S18" i="2"/>
  <c r="R18" i="2"/>
  <c r="Q18" i="2"/>
  <c r="P18" i="2"/>
  <c r="O18" i="2"/>
  <c r="N18" i="2"/>
  <c r="M18" i="2"/>
  <c r="L18" i="2"/>
  <c r="K18" i="2"/>
  <c r="J18" i="2"/>
  <c r="I18" i="2"/>
  <c r="H18" i="2"/>
  <c r="F18" i="2"/>
  <c r="G18" i="2" s="1"/>
  <c r="S17" i="2"/>
  <c r="R17" i="2"/>
  <c r="Q17" i="2"/>
  <c r="P17" i="2"/>
  <c r="O17" i="2"/>
  <c r="N17" i="2"/>
  <c r="M17" i="2"/>
  <c r="L17" i="2"/>
  <c r="K17" i="2"/>
  <c r="J17" i="2"/>
  <c r="I17" i="2"/>
  <c r="H17" i="2"/>
  <c r="F17" i="2"/>
  <c r="G17" i="2" s="1"/>
  <c r="S16" i="2"/>
  <c r="R16" i="2"/>
  <c r="Q16" i="2"/>
  <c r="P16" i="2"/>
  <c r="O16" i="2"/>
  <c r="N16" i="2"/>
  <c r="M16" i="2"/>
  <c r="L16" i="2"/>
  <c r="K16" i="2"/>
  <c r="J16" i="2"/>
  <c r="I16" i="2"/>
  <c r="H16" i="2"/>
  <c r="F16" i="2"/>
  <c r="G16" i="2" s="1"/>
  <c r="S15" i="2"/>
  <c r="R15" i="2"/>
  <c r="Q15" i="2"/>
  <c r="P15" i="2"/>
  <c r="O15" i="2"/>
  <c r="N15" i="2"/>
  <c r="M15" i="2"/>
  <c r="L15" i="2"/>
  <c r="J15" i="2"/>
  <c r="I15" i="2"/>
  <c r="H15" i="2"/>
  <c r="G15" i="2"/>
  <c r="F15" i="2"/>
  <c r="K15" i="2" s="1"/>
  <c r="S14" i="2"/>
  <c r="R14" i="2"/>
  <c r="Q14" i="2"/>
  <c r="P14" i="2"/>
  <c r="O14" i="2"/>
  <c r="N14" i="2"/>
  <c r="M14" i="2"/>
  <c r="L14" i="2"/>
  <c r="J14" i="2"/>
  <c r="I14" i="2"/>
  <c r="H14" i="2"/>
  <c r="G14" i="2"/>
  <c r="F14" i="2"/>
  <c r="K14" i="2" s="1"/>
  <c r="S13" i="2"/>
  <c r="R13" i="2"/>
  <c r="Q13" i="2"/>
  <c r="P13" i="2"/>
  <c r="O13" i="2"/>
  <c r="N13" i="2"/>
  <c r="M13" i="2"/>
  <c r="L13" i="2"/>
  <c r="J13" i="2"/>
  <c r="I13" i="2"/>
  <c r="H13" i="2"/>
  <c r="G13" i="2"/>
  <c r="F13" i="2"/>
  <c r="K13" i="2" s="1"/>
  <c r="S12" i="2"/>
  <c r="R12" i="2"/>
  <c r="Q12" i="2"/>
  <c r="P12" i="2"/>
  <c r="O12" i="2"/>
  <c r="N12" i="2"/>
  <c r="M12" i="2"/>
  <c r="L12" i="2"/>
  <c r="J12" i="2"/>
  <c r="I12" i="2"/>
  <c r="H12" i="2"/>
  <c r="G12" i="2"/>
  <c r="F12" i="2"/>
  <c r="K12" i="2" s="1"/>
  <c r="S11" i="2"/>
  <c r="R11" i="2"/>
  <c r="Q11" i="2"/>
  <c r="P11" i="2"/>
  <c r="O11" i="2"/>
  <c r="N11" i="2"/>
  <c r="M11" i="2"/>
  <c r="L11" i="2"/>
  <c r="J11" i="2"/>
  <c r="I11" i="2"/>
  <c r="H11" i="2"/>
  <c r="G11" i="2"/>
  <c r="F11" i="2"/>
  <c r="B18" i="1"/>
  <c r="B7" i="1"/>
  <c r="B21" i="1" s="1"/>
  <c r="P39" i="2" l="1"/>
  <c r="C17" i="8"/>
  <c r="G39" i="2"/>
  <c r="H39" i="2"/>
  <c r="M39" i="2"/>
  <c r="Q39" i="2"/>
  <c r="N39" i="2"/>
  <c r="I39" i="2"/>
  <c r="R39" i="2"/>
  <c r="J39" i="2"/>
  <c r="O39" i="2"/>
  <c r="S39" i="2"/>
  <c r="K11" i="2"/>
  <c r="K39" i="2" l="1"/>
  <c r="C20" i="8"/>
  <c r="F39" i="2" l="1"/>
  <c r="C39" i="2"/>
  <c r="F23" i="2"/>
  <c r="L23" i="2"/>
  <c r="L39" i="2" s="1"/>
  <c r="C21" i="8"/>
  <c r="C30" i="8" s="1"/>
  <c r="C33" i="8" s="1"/>
  <c r="C45" i="8" s="1"/>
</calcChain>
</file>

<file path=xl/sharedStrings.xml><?xml version="1.0" encoding="utf-8"?>
<sst xmlns="http://schemas.openxmlformats.org/spreadsheetml/2006/main" count="268" uniqueCount="109">
  <si>
    <t/>
  </si>
  <si>
    <t>Total</t>
  </si>
  <si>
    <t>Income</t>
  </si>
  <si>
    <t>Motor vehicle expenses</t>
  </si>
  <si>
    <t>Telephone</t>
  </si>
  <si>
    <t>Total Expense</t>
  </si>
  <si>
    <t>Drew Tiling PTY LTD</t>
    <phoneticPr fontId="1" type="noConversion"/>
  </si>
  <si>
    <t>ABN: 13-628-895-661</t>
    <phoneticPr fontId="1" type="noConversion"/>
  </si>
  <si>
    <t>Interest</t>
    <phoneticPr fontId="1" type="noConversion"/>
  </si>
  <si>
    <t>Expense</t>
    <phoneticPr fontId="1" type="noConversion"/>
  </si>
  <si>
    <t>COGS</t>
    <phoneticPr fontId="1" type="noConversion"/>
  </si>
  <si>
    <t>Cash flow Forecast</t>
    <phoneticPr fontId="1" type="noConversion"/>
  </si>
  <si>
    <t>01 May 2020 - 31 May 2020</t>
    <phoneticPr fontId="1" type="noConversion"/>
  </si>
  <si>
    <t>Cash on hand</t>
    <phoneticPr fontId="1" type="noConversion"/>
  </si>
  <si>
    <t>16/04/2020</t>
  </si>
  <si>
    <t>fuel</t>
  </si>
  <si>
    <t>09/04/2020</t>
  </si>
  <si>
    <t>29/04/2020</t>
  </si>
  <si>
    <t>02/04/2020</t>
  </si>
  <si>
    <t>21/04/2020</t>
  </si>
  <si>
    <t>20/04/2020</t>
  </si>
  <si>
    <t>nuway material</t>
  </si>
  <si>
    <t>28/04/2020</t>
  </si>
  <si>
    <t>bunnings material</t>
  </si>
  <si>
    <t>13/04/2020</t>
  </si>
  <si>
    <t>18/04/2020</t>
  </si>
  <si>
    <t>working pants</t>
  </si>
  <si>
    <t>12/04/2020</t>
  </si>
  <si>
    <t>printer</t>
  </si>
  <si>
    <t>sydney tools</t>
  </si>
  <si>
    <t>27/04/2020</t>
  </si>
  <si>
    <t>go tiles</t>
  </si>
  <si>
    <t>08/04/2020</t>
  </si>
  <si>
    <t>bayset material</t>
  </si>
  <si>
    <t>17/04/2020</t>
  </si>
  <si>
    <t>tweed landscape supplies</t>
  </si>
  <si>
    <t>Date</t>
  </si>
  <si>
    <t>Details</t>
  </si>
  <si>
    <t>Amount</t>
  </si>
  <si>
    <t>GST</t>
  </si>
  <si>
    <t xml:space="preserve">Exp </t>
  </si>
  <si>
    <t>purchases</t>
  </si>
  <si>
    <t>phone</t>
  </si>
  <si>
    <t>packaging</t>
  </si>
  <si>
    <t>origin</t>
  </si>
  <si>
    <t>Stationery</t>
  </si>
  <si>
    <t>POS fee</t>
  </si>
  <si>
    <t>R&amp;M</t>
  </si>
  <si>
    <t>Bank fees</t>
  </si>
  <si>
    <t>storage</t>
  </si>
  <si>
    <t>mobile</t>
  </si>
  <si>
    <t>Sundry</t>
  </si>
  <si>
    <t>Paid</t>
  </si>
  <si>
    <t>code</t>
  </si>
  <si>
    <t>01 Apr 2020 - 30 Apr 2020</t>
    <phoneticPr fontId="1" type="noConversion"/>
  </si>
  <si>
    <t>Bookkeeping</t>
    <phoneticPr fontId="1" type="noConversion"/>
  </si>
  <si>
    <t>Mobile</t>
    <phoneticPr fontId="1" type="noConversion"/>
  </si>
  <si>
    <t>30/04/2020</t>
    <phoneticPr fontId="1" type="noConversion"/>
  </si>
  <si>
    <t>'4303301000828291'</t>
  </si>
  <si>
    <t>CREDIT CARD PURCHASE</t>
  </si>
  <si>
    <t>BUNNINGS 487000          UNDERWOOD</t>
  </si>
  <si>
    <t>LINKT BRISBANE           BRISBANE</t>
  </si>
  <si>
    <t>MEGA DISC FRUIT MARK     CALAMVALE</t>
  </si>
  <si>
    <t>EB GAMES                 SUNNYBANK HIL</t>
  </si>
  <si>
    <t>GO IMPORTS AND EXPORTS   UNDERWOOD</t>
  </si>
  <si>
    <t>CREDIT CARD PAYMENT</t>
  </si>
  <si>
    <t>DIRECT DEBIT PAYMENT</t>
  </si>
  <si>
    <t>BUNNINGS 604000          BROWNS PLAINS</t>
  </si>
  <si>
    <t>KFC BROWNS PLAINS        BROWNS PLAINS</t>
  </si>
  <si>
    <t>NUWAY FORESTDALE         FORESTDALE</t>
  </si>
  <si>
    <t>CREDIT CARD REFUND</t>
  </si>
  <si>
    <t>BAYSET PTY LTD           ACACIA RIDGE</t>
  </si>
  <si>
    <t>PEKING DUCK CHINESE RE   HOPE ISLAND</t>
  </si>
  <si>
    <t>FREEDOM FUEL COOLANGA    BILINGA</t>
  </si>
  <si>
    <t>ALDI STORES - BROWNS P   BROWNS PLAINS</t>
  </si>
  <si>
    <t>TWEED LANDSCAPE SUPPL    TWEED HEADS S</t>
  </si>
  <si>
    <t>KMART 1186               BROWNS PLAINS</t>
  </si>
  <si>
    <t>Sydney Tools Pty Ltd     Archerfield</t>
  </si>
  <si>
    <t>OFFICEWORKS 0425         BROWNS PLAINS</t>
  </si>
  <si>
    <t>17/04/2021</t>
  </si>
  <si>
    <t>LINKT BRISBANE           BRISBANE</t>
    <phoneticPr fontId="1" type="noConversion"/>
  </si>
  <si>
    <t>LINKT BRISBANE</t>
    <phoneticPr fontId="1" type="noConversion"/>
  </si>
  <si>
    <t>CGU DIRECT               SYDNEY</t>
    <phoneticPr fontId="1" type="noConversion"/>
  </si>
  <si>
    <t>20/04/2020</t>
    <phoneticPr fontId="1" type="noConversion"/>
  </si>
  <si>
    <t>CGU Insurance</t>
    <phoneticPr fontId="1" type="noConversion"/>
  </si>
  <si>
    <t>Profit and loss</t>
  </si>
  <si>
    <t>Total Income</t>
  </si>
  <si>
    <t>Less Cost of Sales</t>
  </si>
  <si>
    <t>Total Cost of Sales</t>
  </si>
  <si>
    <t>Gross Profit</t>
  </si>
  <si>
    <t>Less Expense</t>
  </si>
  <si>
    <t>Office supplies</t>
  </si>
  <si>
    <t>Operating Profit</t>
  </si>
  <si>
    <t>Plus Other Income</t>
  </si>
  <si>
    <t>GST REFUND</t>
  </si>
  <si>
    <t>Other income</t>
  </si>
  <si>
    <t>Total Other Income</t>
  </si>
  <si>
    <t>Less Other Expense</t>
  </si>
  <si>
    <t>Total Other Expense</t>
  </si>
  <si>
    <t>Net Profit</t>
  </si>
  <si>
    <t>01 Apr 2020 - 30 Apr 2020</t>
    <phoneticPr fontId="1" type="noConversion"/>
  </si>
  <si>
    <t>Sales</t>
    <phoneticPr fontId="1" type="noConversion"/>
  </si>
  <si>
    <t>Materials</t>
    <phoneticPr fontId="1" type="noConversion"/>
  </si>
  <si>
    <t>Interest</t>
    <phoneticPr fontId="1" type="noConversion"/>
  </si>
  <si>
    <t>others</t>
    <phoneticPr fontId="1" type="noConversion"/>
  </si>
  <si>
    <t>2. Look for 1-2 tilers to meet more job requirements.</t>
    <phoneticPr fontId="1" type="noConversion"/>
  </si>
  <si>
    <t>4. Negotiate with the supplier about the increasing demond of materials to get a better quote.</t>
    <phoneticPr fontId="1" type="noConversion"/>
  </si>
  <si>
    <t>1. Provide service to exsiting customers.</t>
    <phoneticPr fontId="1" type="noConversion"/>
  </si>
  <si>
    <t xml:space="preserve">3. Keep the receivables pay on time to meet the cash flow for employees wages, instead of applying for financal loan.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</si>
</sst>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d/mm/yyyy;@"/>
  </numFmts>
  <fonts count="10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name val="Arial"/>
      <family val="1"/>
    </font>
    <font>
      <b/>
      <sz val="20"/>
      <name val="Arial"/>
      <family val="1"/>
    </font>
    <font>
      <b/>
      <sz val="11"/>
      <name val="Arial"/>
      <family val="1"/>
    </font>
    <font>
      <sz val="10"/>
      <name val="Arial"/>
      <family val="2"/>
    </font>
    <font>
      <b/>
      <sz val="10"/>
      <color indexed="57"/>
      <name val="Arial"/>
      <family val="2"/>
    </font>
    <font>
      <b/>
      <sz val="10"/>
      <color indexed="12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EAF7FD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rgb="FFCECECE"/>
      </left>
      <right style="thin">
        <color rgb="FFCECECE"/>
      </right>
      <top style="thin">
        <color rgb="FFCECECE"/>
      </top>
      <bottom style="thin">
        <color rgb="FFCECECE"/>
      </bottom>
      <diagonal/>
    </border>
    <border>
      <left style="thin">
        <color rgb="FFCECECE"/>
      </left>
      <right style="thin">
        <color rgb="FFCECECE"/>
      </right>
      <top style="thin">
        <color rgb="FF000000"/>
      </top>
      <bottom style="thin">
        <color rgb="FFCECECE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/>
    <xf numFmtId="0" fontId="5" fillId="0" borderId="0"/>
  </cellStyleXfs>
  <cellXfs count="70">
    <xf numFmtId="0" fontId="0" fillId="0" borderId="0" xfId="0"/>
    <xf numFmtId="0" fontId="4" fillId="2" borderId="1" xfId="1" applyFont="1" applyFill="1" applyBorder="1" applyAlignment="1">
      <alignment horizontal="right"/>
    </xf>
    <xf numFmtId="0" fontId="4" fillId="3" borderId="1" xfId="1" applyFont="1" applyFill="1" applyBorder="1" applyAlignment="1">
      <alignment horizontal="right"/>
    </xf>
    <xf numFmtId="0" fontId="4" fillId="2" borderId="1" xfId="1" applyFont="1" applyFill="1" applyBorder="1"/>
    <xf numFmtId="0" fontId="4" fillId="3" borderId="1" xfId="1" applyFont="1" applyFill="1" applyBorder="1"/>
    <xf numFmtId="49" fontId="2" fillId="2" borderId="1" xfId="1" applyNumberFormat="1" applyFont="1" applyFill="1" applyBorder="1"/>
    <xf numFmtId="4" fontId="2" fillId="3" borderId="1" xfId="1" applyNumberFormat="1" applyFont="1" applyFill="1" applyBorder="1"/>
    <xf numFmtId="0" fontId="4" fillId="2" borderId="2" xfId="1" applyFont="1" applyFill="1" applyBorder="1"/>
    <xf numFmtId="4" fontId="4" fillId="3" borderId="2" xfId="1" applyNumberFormat="1" applyFont="1" applyFill="1" applyBorder="1"/>
    <xf numFmtId="0" fontId="0" fillId="0" borderId="0" xfId="0"/>
    <xf numFmtId="176" fontId="5" fillId="4" borderId="3" xfId="2" applyNumberFormat="1" applyFill="1" applyBorder="1"/>
    <xf numFmtId="0" fontId="5" fillId="4" borderId="3" xfId="2" applyFont="1" applyFill="1" applyBorder="1"/>
    <xf numFmtId="0" fontId="5" fillId="4" borderId="3" xfId="2" applyFill="1" applyBorder="1"/>
    <xf numFmtId="0" fontId="6" fillId="4" borderId="3" xfId="2" applyFont="1" applyFill="1" applyBorder="1"/>
    <xf numFmtId="0" fontId="7" fillId="4" borderId="3" xfId="2" applyFont="1" applyFill="1" applyBorder="1"/>
    <xf numFmtId="2" fontId="8" fillId="5" borderId="4" xfId="2" applyNumberFormat="1" applyFont="1" applyFill="1" applyBorder="1" applyAlignment="1">
      <alignment horizontal="right"/>
    </xf>
    <xf numFmtId="2" fontId="5" fillId="6" borderId="3" xfId="2" applyNumberFormat="1" applyFill="1" applyBorder="1"/>
    <xf numFmtId="0" fontId="5" fillId="0" borderId="0" xfId="2"/>
    <xf numFmtId="0" fontId="8" fillId="0" borderId="0" xfId="2" applyFont="1"/>
    <xf numFmtId="0" fontId="6" fillId="0" borderId="0" xfId="2" applyFont="1"/>
    <xf numFmtId="0" fontId="7" fillId="0" borderId="0" xfId="2" applyFont="1"/>
    <xf numFmtId="2" fontId="8" fillId="0" borderId="0" xfId="2" applyNumberFormat="1" applyFont="1" applyAlignment="1">
      <alignment horizontal="right"/>
    </xf>
    <xf numFmtId="1" fontId="7" fillId="0" borderId="0" xfId="2" applyNumberFormat="1" applyFont="1" applyAlignment="1">
      <alignment horizontal="center"/>
    </xf>
    <xf numFmtId="2" fontId="8" fillId="0" borderId="0" xfId="2" applyNumberFormat="1" applyFont="1"/>
    <xf numFmtId="0" fontId="8" fillId="0" borderId="5" xfId="2" applyFont="1" applyBorder="1" applyAlignment="1">
      <alignment wrapText="1"/>
    </xf>
    <xf numFmtId="0" fontId="8" fillId="0" borderId="6" xfId="2" applyFont="1" applyBorder="1" applyAlignment="1">
      <alignment wrapText="1"/>
    </xf>
    <xf numFmtId="0" fontId="6" fillId="0" borderId="6" xfId="2" applyFont="1" applyBorder="1" applyAlignment="1">
      <alignment wrapText="1"/>
    </xf>
    <xf numFmtId="0" fontId="7" fillId="0" borderId="6" xfId="2" applyFont="1" applyBorder="1" applyAlignment="1">
      <alignment wrapText="1"/>
    </xf>
    <xf numFmtId="2" fontId="8" fillId="0" borderId="6" xfId="2" applyNumberFormat="1" applyFont="1" applyBorder="1" applyAlignment="1">
      <alignment horizontal="right" wrapText="1"/>
    </xf>
    <xf numFmtId="2" fontId="8" fillId="0" borderId="6" xfId="2" applyNumberFormat="1" applyFont="1" applyBorder="1" applyAlignment="1">
      <alignment wrapText="1"/>
    </xf>
    <xf numFmtId="0" fontId="8" fillId="0" borderId="6" xfId="2" applyFont="1" applyBorder="1" applyAlignment="1"/>
    <xf numFmtId="0" fontId="8" fillId="0" borderId="7" xfId="2" applyFont="1" applyBorder="1" applyAlignment="1"/>
    <xf numFmtId="2" fontId="8" fillId="0" borderId="0" xfId="2" applyNumberFormat="1" applyFont="1" applyAlignment="1"/>
    <xf numFmtId="0" fontId="8" fillId="0" borderId="0" xfId="2" applyFont="1" applyAlignment="1"/>
    <xf numFmtId="0" fontId="5" fillId="0" borderId="8" xfId="2" applyBorder="1" applyAlignment="1">
      <alignment wrapText="1"/>
    </xf>
    <xf numFmtId="0" fontId="5" fillId="0" borderId="9" xfId="2" applyBorder="1" applyAlignment="1">
      <alignment wrapText="1"/>
    </xf>
    <xf numFmtId="0" fontId="8" fillId="0" borderId="9" xfId="2" applyFont="1" applyBorder="1" applyAlignment="1">
      <alignment wrapText="1"/>
    </xf>
    <xf numFmtId="0" fontId="6" fillId="0" borderId="0" xfId="2" applyFont="1" applyBorder="1" applyAlignment="1">
      <alignment wrapText="1"/>
    </xf>
    <xf numFmtId="0" fontId="7" fillId="0" borderId="0" xfId="2" applyFont="1" applyBorder="1" applyAlignment="1">
      <alignment wrapText="1"/>
    </xf>
    <xf numFmtId="2" fontId="8" fillId="0" borderId="9" xfId="2" applyNumberFormat="1" applyFont="1" applyBorder="1" applyAlignment="1">
      <alignment horizontal="right" wrapText="1"/>
    </xf>
    <xf numFmtId="2" fontId="8" fillId="0" borderId="9" xfId="2" applyNumberFormat="1" applyFont="1" applyBorder="1" applyAlignment="1">
      <alignment wrapText="1"/>
    </xf>
    <xf numFmtId="2" fontId="5" fillId="0" borderId="9" xfId="2" applyNumberFormat="1" applyBorder="1" applyAlignment="1">
      <alignment wrapText="1"/>
    </xf>
    <xf numFmtId="2" fontId="5" fillId="0" borderId="9" xfId="2" quotePrefix="1" applyNumberFormat="1" applyBorder="1" applyAlignment="1">
      <alignment wrapText="1"/>
    </xf>
    <xf numFmtId="0" fontId="8" fillId="0" borderId="9" xfId="2" applyFont="1" applyBorder="1"/>
    <xf numFmtId="0" fontId="5" fillId="0" borderId="10" xfId="2" applyBorder="1"/>
    <xf numFmtId="2" fontId="5" fillId="0" borderId="0" xfId="2" applyNumberFormat="1"/>
    <xf numFmtId="0" fontId="9" fillId="0" borderId="0" xfId="2" applyFont="1" applyBorder="1"/>
    <xf numFmtId="0" fontId="5" fillId="0" borderId="0" xfId="2" applyBorder="1"/>
    <xf numFmtId="0" fontId="6" fillId="0" borderId="0" xfId="2" applyFont="1" applyBorder="1"/>
    <xf numFmtId="0" fontId="7" fillId="0" borderId="0" xfId="2" applyFont="1" applyBorder="1"/>
    <xf numFmtId="2" fontId="8" fillId="0" borderId="0" xfId="2" applyNumberFormat="1" applyFont="1" applyBorder="1" applyAlignment="1">
      <alignment horizontal="right"/>
    </xf>
    <xf numFmtId="2" fontId="5" fillId="0" borderId="0" xfId="2" applyNumberFormat="1" applyBorder="1"/>
    <xf numFmtId="17" fontId="8" fillId="0" borderId="0" xfId="2" applyNumberFormat="1" applyFont="1"/>
    <xf numFmtId="0" fontId="8" fillId="0" borderId="0" xfId="2" applyFont="1" applyBorder="1"/>
    <xf numFmtId="2" fontId="5" fillId="6" borderId="4" xfId="2" applyNumberFormat="1" applyFill="1" applyBorder="1"/>
    <xf numFmtId="14" fontId="5" fillId="4" borderId="3" xfId="2" applyNumberFormat="1" applyFill="1" applyBorder="1"/>
    <xf numFmtId="0" fontId="8" fillId="0" borderId="11" xfId="2" applyFont="1" applyBorder="1"/>
    <xf numFmtId="0" fontId="6" fillId="0" borderId="8" xfId="2" applyFont="1" applyBorder="1"/>
    <xf numFmtId="0" fontId="7" fillId="0" borderId="8" xfId="2" applyFont="1" applyBorder="1"/>
    <xf numFmtId="2" fontId="8" fillId="0" borderId="11" xfId="2" applyNumberFormat="1" applyFont="1" applyBorder="1" applyAlignment="1">
      <alignment horizontal="right"/>
    </xf>
    <xf numFmtId="2" fontId="8" fillId="0" borderId="11" xfId="2" applyNumberFormat="1" applyFont="1" applyBorder="1"/>
    <xf numFmtId="0" fontId="0" fillId="2" borderId="1" xfId="1" applyFont="1" applyFill="1" applyBorder="1"/>
    <xf numFmtId="0" fontId="0" fillId="3" borderId="1" xfId="1" applyFont="1" applyFill="1" applyBorder="1"/>
    <xf numFmtId="15" fontId="0" fillId="7" borderId="0" xfId="0" applyNumberFormat="1" applyFill="1" applyAlignment="1">
      <alignment vertical="center"/>
    </xf>
    <xf numFmtId="0" fontId="0" fillId="7" borderId="0" xfId="0" applyFill="1" applyAlignment="1">
      <alignment vertical="center"/>
    </xf>
    <xf numFmtId="0" fontId="5" fillId="0" borderId="3" xfId="2" applyFill="1" applyBorder="1"/>
    <xf numFmtId="2" fontId="5" fillId="0" borderId="3" xfId="2" applyNumberFormat="1" applyFill="1" applyBorder="1"/>
    <xf numFmtId="0" fontId="3" fillId="0" borderId="0" xfId="1" applyFont="1"/>
    <xf numFmtId="0" fontId="0" fillId="0" borderId="0" xfId="0"/>
    <xf numFmtId="49" fontId="2" fillId="0" borderId="0" xfId="1" applyNumberFormat="1" applyFont="1"/>
  </cellXfs>
  <cellStyles count="3">
    <cellStyle name="Normal" xfId="1"/>
    <cellStyle name="Normal 3" xfId="2"/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tmp"/><Relationship Id="rId2" Type="http://schemas.openxmlformats.org/officeDocument/2006/relationships/image" Target="../media/image2.tmp"/><Relationship Id="rId1" Type="http://schemas.openxmlformats.org/officeDocument/2006/relationships/image" Target="../media/image1.tmp"/><Relationship Id="rId4" Type="http://schemas.openxmlformats.org/officeDocument/2006/relationships/image" Target="../media/image4.tmp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tmp"/><Relationship Id="rId2" Type="http://schemas.openxmlformats.org/officeDocument/2006/relationships/image" Target="../media/image6.tmp"/><Relationship Id="rId1" Type="http://schemas.openxmlformats.org/officeDocument/2006/relationships/image" Target="../media/image5.tmp"/><Relationship Id="rId5" Type="http://schemas.openxmlformats.org/officeDocument/2006/relationships/image" Target="../media/image9.tmp"/><Relationship Id="rId4" Type="http://schemas.openxmlformats.org/officeDocument/2006/relationships/image" Target="../media/image8.tmp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101793</xdr:colOff>
      <xdr:row>29</xdr:row>
      <xdr:rowOff>146323</xdr:rowOff>
    </xdr:to>
    <xdr:pic>
      <xdr:nvPicPr>
        <xdr:cNvPr id="2" name="图片 1" descr="屏幕剪辑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759393" cy="530252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30</xdr:row>
      <xdr:rowOff>0</xdr:rowOff>
    </xdr:from>
    <xdr:to>
      <xdr:col>6</xdr:col>
      <xdr:colOff>44640</xdr:colOff>
      <xdr:row>59</xdr:row>
      <xdr:rowOff>127272</xdr:rowOff>
    </xdr:to>
    <xdr:pic>
      <xdr:nvPicPr>
        <xdr:cNvPr id="3" name="图片 2" descr="屏幕剪辑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334000"/>
          <a:ext cx="3702240" cy="528347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60</xdr:row>
      <xdr:rowOff>0</xdr:rowOff>
    </xdr:from>
    <xdr:to>
      <xdr:col>6</xdr:col>
      <xdr:colOff>95443</xdr:colOff>
      <xdr:row>89</xdr:row>
      <xdr:rowOff>108221</xdr:rowOff>
    </xdr:to>
    <xdr:pic>
      <xdr:nvPicPr>
        <xdr:cNvPr id="4" name="图片 3" descr="屏幕剪辑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668000"/>
          <a:ext cx="3753043" cy="5264421"/>
        </a:xfrm>
        <a:prstGeom prst="rect">
          <a:avLst/>
        </a:prstGeom>
      </xdr:spPr>
    </xdr:pic>
    <xdr:clientData/>
  </xdr:twoCellAnchor>
  <xdr:twoCellAnchor editAs="oneCell">
    <xdr:from>
      <xdr:col>0</xdr:col>
      <xdr:colOff>44450</xdr:colOff>
      <xdr:row>90</xdr:row>
      <xdr:rowOff>31791</xdr:rowOff>
    </xdr:from>
    <xdr:to>
      <xdr:col>7</xdr:col>
      <xdr:colOff>343134</xdr:colOff>
      <xdr:row>111</xdr:row>
      <xdr:rowOff>76435</xdr:rowOff>
    </xdr:to>
    <xdr:pic>
      <xdr:nvPicPr>
        <xdr:cNvPr id="5" name="图片 4" descr="屏幕剪辑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438170" y="15640071"/>
          <a:ext cx="3778444" cy="456588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165390</xdr:colOff>
      <xdr:row>29</xdr:row>
      <xdr:rowOff>6615</xdr:rowOff>
    </xdr:to>
    <xdr:pic>
      <xdr:nvPicPr>
        <xdr:cNvPr id="2" name="图片 1" descr="屏幕剪辑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651790" cy="516281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30</xdr:row>
      <xdr:rowOff>0</xdr:rowOff>
    </xdr:from>
    <xdr:to>
      <xdr:col>9</xdr:col>
      <xdr:colOff>159040</xdr:colOff>
      <xdr:row>60</xdr:row>
      <xdr:rowOff>51077</xdr:rowOff>
    </xdr:to>
    <xdr:pic>
      <xdr:nvPicPr>
        <xdr:cNvPr id="3" name="图片 2" descr="屏幕剪辑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5334000"/>
          <a:ext cx="5645440" cy="538507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61</xdr:row>
      <xdr:rowOff>0</xdr:rowOff>
    </xdr:from>
    <xdr:to>
      <xdr:col>9</xdr:col>
      <xdr:colOff>127289</xdr:colOff>
      <xdr:row>91</xdr:row>
      <xdr:rowOff>274</xdr:rowOff>
    </xdr:to>
    <xdr:pic>
      <xdr:nvPicPr>
        <xdr:cNvPr id="4" name="图片 3" descr="屏幕剪辑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845800"/>
          <a:ext cx="5613689" cy="533427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92</xdr:row>
      <xdr:rowOff>0</xdr:rowOff>
    </xdr:from>
    <xdr:to>
      <xdr:col>6</xdr:col>
      <xdr:colOff>31940</xdr:colOff>
      <xdr:row>119</xdr:row>
      <xdr:rowOff>127253</xdr:rowOff>
    </xdr:to>
    <xdr:pic>
      <xdr:nvPicPr>
        <xdr:cNvPr id="5" name="图片 4" descr="屏幕剪辑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357600"/>
          <a:ext cx="3689540" cy="492785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120</xdr:row>
      <xdr:rowOff>0</xdr:rowOff>
    </xdr:from>
    <xdr:to>
      <xdr:col>9</xdr:col>
      <xdr:colOff>152690</xdr:colOff>
      <xdr:row>149</xdr:row>
      <xdr:rowOff>171724</xdr:rowOff>
    </xdr:to>
    <xdr:pic>
      <xdr:nvPicPr>
        <xdr:cNvPr id="6" name="图片 5" descr="屏幕剪辑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1336000"/>
          <a:ext cx="5639090" cy="532792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158946</xdr:colOff>
      <xdr:row>23</xdr:row>
      <xdr:rowOff>146268</xdr:rowOff>
    </xdr:to>
    <xdr:pic>
      <xdr:nvPicPr>
        <xdr:cNvPr id="2" name="图片 1" descr="屏幕剪辑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3816546" cy="42356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activeCell="A2" sqref="A2:XFD4"/>
    </sheetView>
  </sheetViews>
  <sheetFormatPr defaultRowHeight="14" x14ac:dyDescent="0.25"/>
  <cols>
    <col min="1" max="2" width="21.81640625" bestFit="1" customWidth="1"/>
  </cols>
  <sheetData>
    <row r="1" spans="1:7" ht="25" x14ac:dyDescent="0.5">
      <c r="A1" s="67" t="s">
        <v>11</v>
      </c>
      <c r="B1" s="68"/>
      <c r="C1" s="68"/>
      <c r="D1" s="68"/>
      <c r="E1" s="68"/>
      <c r="F1" s="68"/>
      <c r="G1" s="68"/>
    </row>
    <row r="2" spans="1:7" ht="25" x14ac:dyDescent="0.5">
      <c r="A2" s="67" t="s">
        <v>6</v>
      </c>
      <c r="B2" s="68"/>
      <c r="C2" s="68"/>
      <c r="D2" s="68"/>
      <c r="E2" s="68"/>
      <c r="F2" s="68"/>
      <c r="G2" s="68"/>
    </row>
    <row r="3" spans="1:7" ht="14.5" x14ac:dyDescent="0.3">
      <c r="A3" s="69" t="s">
        <v>12</v>
      </c>
      <c r="B3" s="68"/>
      <c r="C3" s="68"/>
      <c r="D3" s="68"/>
      <c r="E3" s="68"/>
      <c r="F3" s="68"/>
      <c r="G3" s="68"/>
    </row>
    <row r="4" spans="1:7" ht="14.5" x14ac:dyDescent="0.3">
      <c r="A4" s="69" t="s">
        <v>7</v>
      </c>
      <c r="B4" s="68"/>
      <c r="C4" s="68"/>
      <c r="D4" s="68"/>
      <c r="E4" s="68"/>
      <c r="F4" s="68"/>
      <c r="G4" s="68"/>
    </row>
    <row r="6" spans="1:7" ht="14.5" x14ac:dyDescent="0.3">
      <c r="A6" s="1" t="s">
        <v>0</v>
      </c>
      <c r="B6" s="2" t="s">
        <v>1</v>
      </c>
    </row>
    <row r="7" spans="1:7" ht="14.5" x14ac:dyDescent="0.3">
      <c r="A7" s="3" t="s">
        <v>2</v>
      </c>
      <c r="B7" s="6">
        <f>2400*4+B11+B12+B13</f>
        <v>11435</v>
      </c>
    </row>
    <row r="8" spans="1:7" ht="14.5" x14ac:dyDescent="0.3">
      <c r="A8" s="3" t="s">
        <v>8</v>
      </c>
      <c r="B8" s="6">
        <v>0</v>
      </c>
    </row>
    <row r="9" spans="1:7" ht="14.5" x14ac:dyDescent="0.3">
      <c r="A9" s="3"/>
      <c r="B9" s="6"/>
    </row>
    <row r="10" spans="1:7" ht="14.5" x14ac:dyDescent="0.3">
      <c r="A10" s="3" t="s">
        <v>9</v>
      </c>
      <c r="B10" s="6" t="s">
        <v>0</v>
      </c>
    </row>
    <row r="11" spans="1:7" ht="14.5" x14ac:dyDescent="0.3">
      <c r="A11" s="5" t="s">
        <v>10</v>
      </c>
      <c r="B11" s="6">
        <v>1500</v>
      </c>
    </row>
    <row r="12" spans="1:7" ht="14.5" x14ac:dyDescent="0.3">
      <c r="A12" s="5" t="s">
        <v>3</v>
      </c>
      <c r="B12" s="6">
        <v>250</v>
      </c>
    </row>
    <row r="13" spans="1:7" ht="14.5" x14ac:dyDescent="0.3">
      <c r="A13" s="5" t="s">
        <v>4</v>
      </c>
      <c r="B13" s="6">
        <v>85</v>
      </c>
    </row>
    <row r="14" spans="1:7" ht="14.5" x14ac:dyDescent="0.3">
      <c r="A14" s="5"/>
      <c r="B14" s="6"/>
    </row>
    <row r="15" spans="1:7" ht="14.5" x14ac:dyDescent="0.3">
      <c r="A15" s="5"/>
      <c r="B15" s="6"/>
    </row>
    <row r="16" spans="1:7" ht="14.5" x14ac:dyDescent="0.3">
      <c r="A16" s="5"/>
      <c r="B16" s="6"/>
    </row>
    <row r="17" spans="1:2" ht="14.5" x14ac:dyDescent="0.3">
      <c r="A17" s="5"/>
      <c r="B17" s="6"/>
    </row>
    <row r="18" spans="1:2" ht="14.5" x14ac:dyDescent="0.3">
      <c r="A18" s="7" t="s">
        <v>5</v>
      </c>
      <c r="B18" s="6">
        <f>SUM(B11:B17)</f>
        <v>1835</v>
      </c>
    </row>
    <row r="19" spans="1:2" ht="14.5" x14ac:dyDescent="0.3">
      <c r="B19" s="6"/>
    </row>
    <row r="20" spans="1:2" ht="14.5" x14ac:dyDescent="0.3">
      <c r="B20" s="6"/>
    </row>
    <row r="21" spans="1:2" ht="14.5" x14ac:dyDescent="0.3">
      <c r="A21" s="7" t="s">
        <v>13</v>
      </c>
      <c r="B21" s="6">
        <f>B7+B8-B18</f>
        <v>9600</v>
      </c>
    </row>
  </sheetData>
  <mergeCells count="4">
    <mergeCell ref="A1:G1"/>
    <mergeCell ref="A2:G2"/>
    <mergeCell ref="A3:G3"/>
    <mergeCell ref="A4:G4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9"/>
  <sheetViews>
    <sheetView topLeftCell="A13" workbookViewId="0">
      <selection activeCell="G41" sqref="G41"/>
    </sheetView>
  </sheetViews>
  <sheetFormatPr defaultColWidth="8.81640625" defaultRowHeight="13" x14ac:dyDescent="0.3"/>
  <cols>
    <col min="1" max="1" width="10.08984375" style="17" bestFit="1" customWidth="1"/>
    <col min="2" max="2" width="19.36328125" style="17" customWidth="1"/>
    <col min="3" max="3" width="8.81640625" style="17"/>
    <col min="4" max="4" width="5.36328125" style="19" customWidth="1"/>
    <col min="5" max="5" width="5.7265625" style="20" customWidth="1"/>
    <col min="6" max="6" width="8.81640625" style="21"/>
    <col min="7" max="7" width="12.7265625" style="45" customWidth="1"/>
    <col min="8" max="8" width="10.08984375" style="45" customWidth="1"/>
    <col min="9" max="9" width="13" style="45" customWidth="1"/>
    <col min="10" max="10" width="12.36328125" style="45" customWidth="1"/>
    <col min="11" max="11" width="11.36328125" style="45" customWidth="1"/>
    <col min="12" max="14" width="13.36328125" style="45" customWidth="1"/>
    <col min="15" max="15" width="12.7265625" style="45" customWidth="1"/>
    <col min="16" max="16" width="13.6328125" style="45" customWidth="1"/>
    <col min="17" max="17" width="10.26953125" style="45" customWidth="1"/>
    <col min="18" max="18" width="11.81640625" style="45" customWidth="1"/>
    <col min="19" max="21" width="8.81640625" style="45"/>
    <col min="22" max="16384" width="8.81640625" style="17"/>
  </cols>
  <sheetData>
    <row r="1" spans="1:21" s="9" customFormat="1" ht="25" x14ac:dyDescent="0.5">
      <c r="A1" s="67" t="s">
        <v>55</v>
      </c>
      <c r="B1" s="68"/>
      <c r="C1" s="68"/>
      <c r="D1" s="68"/>
      <c r="E1" s="68"/>
      <c r="F1" s="68"/>
      <c r="G1" s="68"/>
    </row>
    <row r="2" spans="1:21" s="9" customFormat="1" ht="25" x14ac:dyDescent="0.5">
      <c r="A2" s="67" t="s">
        <v>6</v>
      </c>
      <c r="B2" s="68"/>
      <c r="C2" s="68"/>
      <c r="D2" s="68"/>
      <c r="E2" s="68"/>
      <c r="F2" s="68"/>
      <c r="G2" s="68"/>
    </row>
    <row r="3" spans="1:21" s="9" customFormat="1" ht="14.5" x14ac:dyDescent="0.3">
      <c r="A3" s="69" t="s">
        <v>54</v>
      </c>
      <c r="B3" s="68"/>
      <c r="C3" s="68"/>
      <c r="D3" s="68"/>
      <c r="E3" s="68"/>
      <c r="F3" s="68"/>
      <c r="G3" s="68"/>
    </row>
    <row r="4" spans="1:21" s="9" customFormat="1" ht="14.5" x14ac:dyDescent="0.3">
      <c r="A4" s="69" t="s">
        <v>7</v>
      </c>
      <c r="B4" s="68"/>
      <c r="C4" s="68"/>
      <c r="D4" s="68"/>
      <c r="E4" s="68"/>
      <c r="F4" s="68"/>
      <c r="G4" s="68"/>
    </row>
    <row r="5" spans="1:21" s="18" customFormat="1" x14ac:dyDescent="0.3">
      <c r="B5" s="46"/>
      <c r="C5" s="47"/>
      <c r="D5" s="48"/>
      <c r="E5" s="49"/>
      <c r="F5" s="50"/>
      <c r="G5" s="51"/>
      <c r="H5" s="51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</row>
    <row r="6" spans="1:21" s="18" customFormat="1" x14ac:dyDescent="0.3">
      <c r="A6" s="52"/>
      <c r="B6" s="46"/>
      <c r="C6" s="47"/>
      <c r="D6" s="48"/>
      <c r="E6" s="49"/>
      <c r="F6" s="50"/>
      <c r="G6" s="51"/>
      <c r="H6" s="51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</row>
    <row r="7" spans="1:21" s="18" customFormat="1" x14ac:dyDescent="0.3">
      <c r="B7" s="53"/>
      <c r="C7" s="47"/>
      <c r="D7" s="48"/>
      <c r="E7" s="49"/>
      <c r="F7" s="50"/>
      <c r="G7" s="51"/>
      <c r="H7" s="51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</row>
    <row r="8" spans="1:21" s="18" customFormat="1" ht="13.5" thickBot="1" x14ac:dyDescent="0.35">
      <c r="D8" s="19"/>
      <c r="E8" s="20"/>
      <c r="F8" s="21"/>
      <c r="G8" s="22">
        <v>1</v>
      </c>
      <c r="H8" s="22">
        <v>2</v>
      </c>
      <c r="I8" s="22">
        <v>3</v>
      </c>
      <c r="J8" s="22">
        <v>4</v>
      </c>
      <c r="K8" s="22">
        <v>5</v>
      </c>
      <c r="L8" s="22">
        <v>6</v>
      </c>
      <c r="M8" s="22">
        <v>7</v>
      </c>
      <c r="N8" s="22">
        <v>8</v>
      </c>
      <c r="O8" s="22">
        <v>9</v>
      </c>
      <c r="P8" s="22">
        <v>10</v>
      </c>
      <c r="Q8" s="22">
        <v>11</v>
      </c>
      <c r="R8" s="22">
        <v>12</v>
      </c>
      <c r="S8" s="22">
        <v>13</v>
      </c>
      <c r="T8" s="23"/>
      <c r="U8" s="23"/>
    </row>
    <row r="9" spans="1:21" s="33" customFormat="1" x14ac:dyDescent="0.3">
      <c r="A9" s="24" t="s">
        <v>36</v>
      </c>
      <c r="B9" s="25" t="s">
        <v>37</v>
      </c>
      <c r="C9" s="25" t="s">
        <v>38</v>
      </c>
      <c r="D9" s="26" t="s">
        <v>39</v>
      </c>
      <c r="E9" s="27" t="s">
        <v>40</v>
      </c>
      <c r="F9" s="28" t="s">
        <v>39</v>
      </c>
      <c r="G9" s="29" t="s">
        <v>41</v>
      </c>
      <c r="H9" s="29" t="s">
        <v>42</v>
      </c>
      <c r="I9" s="29" t="s">
        <v>43</v>
      </c>
      <c r="J9" s="29" t="s">
        <v>44</v>
      </c>
      <c r="K9" s="29" t="s">
        <v>15</v>
      </c>
      <c r="L9" s="29" t="s">
        <v>45</v>
      </c>
      <c r="M9" s="29" t="s">
        <v>46</v>
      </c>
      <c r="N9" s="29" t="s">
        <v>47</v>
      </c>
      <c r="O9" s="29" t="s">
        <v>48</v>
      </c>
      <c r="P9" s="29" t="s">
        <v>49</v>
      </c>
      <c r="Q9" s="30" t="s">
        <v>50</v>
      </c>
      <c r="R9" s="30"/>
      <c r="S9" s="31" t="s">
        <v>51</v>
      </c>
      <c r="T9" s="32"/>
      <c r="U9" s="32"/>
    </row>
    <row r="10" spans="1:21" ht="13.5" thickBot="1" x14ac:dyDescent="0.35">
      <c r="A10" s="34"/>
      <c r="B10" s="35"/>
      <c r="C10" s="36" t="s">
        <v>52</v>
      </c>
      <c r="D10" s="37" t="s">
        <v>53</v>
      </c>
      <c r="E10" s="38" t="s">
        <v>53</v>
      </c>
      <c r="F10" s="39" t="s">
        <v>38</v>
      </c>
      <c r="G10" s="40"/>
      <c r="H10" s="40"/>
      <c r="I10" s="41"/>
      <c r="J10" s="40"/>
      <c r="K10" s="42"/>
      <c r="L10" s="41"/>
      <c r="M10" s="40"/>
      <c r="N10" s="41"/>
      <c r="O10" s="41"/>
      <c r="P10" s="41"/>
      <c r="Q10" s="43"/>
      <c r="R10" s="43"/>
      <c r="S10" s="44"/>
    </row>
    <row r="11" spans="1:21" x14ac:dyDescent="0.3">
      <c r="A11" s="10" t="s">
        <v>14</v>
      </c>
      <c r="B11" s="11" t="s">
        <v>15</v>
      </c>
      <c r="C11" s="12">
        <v>41.34</v>
      </c>
      <c r="D11" s="13">
        <v>1</v>
      </c>
      <c r="E11" s="14">
        <v>5</v>
      </c>
      <c r="F11" s="15">
        <f>IF(D11=1,C11/11,"0")</f>
        <v>3.7581818181818183</v>
      </c>
      <c r="G11" s="54" t="str">
        <f t="shared" ref="G11:G33" si="0">IF(E11=1,C11-F11," ")</f>
        <v xml:space="preserve"> </v>
      </c>
      <c r="H11" s="54" t="str">
        <f t="shared" ref="H11:H33" si="1">IF(E11=2,C11-F11," ")</f>
        <v xml:space="preserve"> </v>
      </c>
      <c r="I11" s="54" t="str">
        <f t="shared" ref="I11:I33" si="2">IF(E11=3,C11-F11," ")</f>
        <v xml:space="preserve"> </v>
      </c>
      <c r="J11" s="54" t="str">
        <f t="shared" ref="J11:J33" si="3">IF(E11=4,C11-F11," ")</f>
        <v xml:space="preserve"> </v>
      </c>
      <c r="K11" s="54">
        <f t="shared" ref="K11:K33" si="4">IF(E11=5,C11-F11," ")</f>
        <v>37.581818181818186</v>
      </c>
      <c r="L11" s="54" t="str">
        <f t="shared" ref="L11:L33" si="5">IF(E11=6,C11-F11," ")</f>
        <v xml:space="preserve"> </v>
      </c>
      <c r="M11" s="54" t="str">
        <f t="shared" ref="M11:M33" si="6">IF(E11=7,C11-F11," ")</f>
        <v xml:space="preserve"> </v>
      </c>
      <c r="N11" s="54" t="str">
        <f t="shared" ref="N11:N33" si="7">IF(E11=8,C11-F11," ")</f>
        <v xml:space="preserve"> </v>
      </c>
      <c r="O11" s="54" t="str">
        <f t="shared" ref="O11:O33" si="8">IF(E11=9,C11-F11," ")</f>
        <v xml:space="preserve"> </v>
      </c>
      <c r="P11" s="54" t="str">
        <f t="shared" ref="P11:P33" si="9">IF(E11=10,C11-F11," ")</f>
        <v xml:space="preserve"> </v>
      </c>
      <c r="Q11" s="54" t="str">
        <f t="shared" ref="Q11:Q33" si="10">IF(E11=11,C11-F11," ")</f>
        <v xml:space="preserve"> </v>
      </c>
      <c r="R11" s="54" t="str">
        <f t="shared" ref="R11:R33" si="11">IF(E11=12,C11-F11," ")</f>
        <v xml:space="preserve"> </v>
      </c>
      <c r="S11" s="54" t="str">
        <f t="shared" ref="S11:S33" si="12">IF(E11=13,C11-F11," ")</f>
        <v xml:space="preserve"> </v>
      </c>
    </row>
    <row r="12" spans="1:21" x14ac:dyDescent="0.3">
      <c r="A12" s="10" t="s">
        <v>16</v>
      </c>
      <c r="B12" s="11" t="s">
        <v>15</v>
      </c>
      <c r="C12" s="12">
        <v>52.8</v>
      </c>
      <c r="D12" s="13">
        <v>1</v>
      </c>
      <c r="E12" s="14">
        <v>5</v>
      </c>
      <c r="F12" s="15">
        <f t="shared" ref="F12:F33" si="13">IF(D12=1,C12/11,"0")</f>
        <v>4.8</v>
      </c>
      <c r="G12" s="16" t="str">
        <f t="shared" si="0"/>
        <v xml:space="preserve"> </v>
      </c>
      <c r="H12" s="16" t="str">
        <f t="shared" si="1"/>
        <v xml:space="preserve"> </v>
      </c>
      <c r="I12" s="16" t="str">
        <f t="shared" si="2"/>
        <v xml:space="preserve"> </v>
      </c>
      <c r="J12" s="16" t="str">
        <f t="shared" si="3"/>
        <v xml:space="preserve"> </v>
      </c>
      <c r="K12" s="16">
        <f t="shared" si="4"/>
        <v>48</v>
      </c>
      <c r="L12" s="16" t="str">
        <f t="shared" si="5"/>
        <v xml:space="preserve"> </v>
      </c>
      <c r="M12" s="16" t="str">
        <f t="shared" si="6"/>
        <v xml:space="preserve"> </v>
      </c>
      <c r="N12" s="16" t="str">
        <f t="shared" si="7"/>
        <v xml:space="preserve"> </v>
      </c>
      <c r="O12" s="16" t="str">
        <f t="shared" si="8"/>
        <v xml:space="preserve"> </v>
      </c>
      <c r="P12" s="16" t="str">
        <f t="shared" si="9"/>
        <v xml:space="preserve"> </v>
      </c>
      <c r="Q12" s="16" t="str">
        <f t="shared" si="10"/>
        <v xml:space="preserve"> </v>
      </c>
      <c r="R12" s="16" t="str">
        <f t="shared" si="11"/>
        <v xml:space="preserve"> </v>
      </c>
      <c r="S12" s="16" t="str">
        <f t="shared" si="12"/>
        <v xml:space="preserve"> </v>
      </c>
    </row>
    <row r="13" spans="1:21" x14ac:dyDescent="0.3">
      <c r="A13" s="10" t="s">
        <v>17</v>
      </c>
      <c r="B13" s="11" t="s">
        <v>15</v>
      </c>
      <c r="C13" s="12">
        <v>40.76</v>
      </c>
      <c r="D13" s="13">
        <v>1</v>
      </c>
      <c r="E13" s="14">
        <v>5</v>
      </c>
      <c r="F13" s="15">
        <f t="shared" si="13"/>
        <v>3.7054545454545451</v>
      </c>
      <c r="G13" s="16" t="str">
        <f t="shared" si="0"/>
        <v xml:space="preserve"> </v>
      </c>
      <c r="H13" s="16" t="str">
        <f t="shared" si="1"/>
        <v xml:space="preserve"> </v>
      </c>
      <c r="I13" s="16" t="str">
        <f t="shared" si="2"/>
        <v xml:space="preserve"> </v>
      </c>
      <c r="J13" s="16" t="str">
        <f t="shared" si="3"/>
        <v xml:space="preserve"> </v>
      </c>
      <c r="K13" s="16">
        <f t="shared" si="4"/>
        <v>37.054545454545455</v>
      </c>
      <c r="L13" s="16" t="str">
        <f t="shared" si="5"/>
        <v xml:space="preserve"> </v>
      </c>
      <c r="M13" s="16" t="str">
        <f t="shared" si="6"/>
        <v xml:space="preserve"> </v>
      </c>
      <c r="N13" s="16" t="str">
        <f t="shared" si="7"/>
        <v xml:space="preserve"> </v>
      </c>
      <c r="O13" s="16" t="str">
        <f t="shared" si="8"/>
        <v xml:space="preserve"> </v>
      </c>
      <c r="P13" s="16" t="str">
        <f t="shared" si="9"/>
        <v xml:space="preserve"> </v>
      </c>
      <c r="Q13" s="16" t="str">
        <f t="shared" si="10"/>
        <v xml:space="preserve"> </v>
      </c>
      <c r="R13" s="16" t="str">
        <f t="shared" si="11"/>
        <v xml:space="preserve"> </v>
      </c>
      <c r="S13" s="16" t="str">
        <f t="shared" si="12"/>
        <v xml:space="preserve"> </v>
      </c>
    </row>
    <row r="14" spans="1:21" x14ac:dyDescent="0.3">
      <c r="A14" s="10" t="s">
        <v>18</v>
      </c>
      <c r="B14" s="11" t="s">
        <v>15</v>
      </c>
      <c r="C14" s="12">
        <v>62.26</v>
      </c>
      <c r="D14" s="13">
        <v>1</v>
      </c>
      <c r="E14" s="14">
        <v>5</v>
      </c>
      <c r="F14" s="15">
        <f t="shared" si="13"/>
        <v>5.66</v>
      </c>
      <c r="G14" s="16" t="str">
        <f t="shared" si="0"/>
        <v xml:space="preserve"> </v>
      </c>
      <c r="H14" s="16" t="str">
        <f t="shared" si="1"/>
        <v xml:space="preserve"> </v>
      </c>
      <c r="I14" s="16" t="str">
        <f t="shared" si="2"/>
        <v xml:space="preserve"> </v>
      </c>
      <c r="J14" s="16" t="str">
        <f t="shared" si="3"/>
        <v xml:space="preserve"> </v>
      </c>
      <c r="K14" s="16">
        <f t="shared" si="4"/>
        <v>56.599999999999994</v>
      </c>
      <c r="L14" s="16" t="str">
        <f t="shared" si="5"/>
        <v xml:space="preserve"> </v>
      </c>
      <c r="M14" s="16" t="str">
        <f t="shared" si="6"/>
        <v xml:space="preserve"> </v>
      </c>
      <c r="N14" s="16" t="str">
        <f t="shared" si="7"/>
        <v xml:space="preserve"> </v>
      </c>
      <c r="O14" s="16" t="str">
        <f t="shared" si="8"/>
        <v xml:space="preserve"> </v>
      </c>
      <c r="P14" s="16" t="str">
        <f t="shared" si="9"/>
        <v xml:space="preserve"> </v>
      </c>
      <c r="Q14" s="16" t="str">
        <f t="shared" si="10"/>
        <v xml:space="preserve"> </v>
      </c>
      <c r="R14" s="16" t="str">
        <f t="shared" si="11"/>
        <v xml:space="preserve"> </v>
      </c>
      <c r="S14" s="16" t="str">
        <f t="shared" si="12"/>
        <v xml:space="preserve"> </v>
      </c>
    </row>
    <row r="15" spans="1:21" x14ac:dyDescent="0.3">
      <c r="A15" s="10" t="s">
        <v>19</v>
      </c>
      <c r="B15" s="11" t="s">
        <v>15</v>
      </c>
      <c r="C15" s="12">
        <v>53.64</v>
      </c>
      <c r="D15" s="13">
        <v>1</v>
      </c>
      <c r="E15" s="14">
        <v>5</v>
      </c>
      <c r="F15" s="15">
        <f t="shared" si="13"/>
        <v>4.876363636363636</v>
      </c>
      <c r="G15" s="16" t="str">
        <f t="shared" si="0"/>
        <v xml:space="preserve"> </v>
      </c>
      <c r="H15" s="16" t="str">
        <f t="shared" si="1"/>
        <v xml:space="preserve"> </v>
      </c>
      <c r="I15" s="16" t="str">
        <f t="shared" si="2"/>
        <v xml:space="preserve"> </v>
      </c>
      <c r="J15" s="16" t="str">
        <f t="shared" si="3"/>
        <v xml:space="preserve"> </v>
      </c>
      <c r="K15" s="16">
        <f t="shared" si="4"/>
        <v>48.763636363636365</v>
      </c>
      <c r="L15" s="16" t="str">
        <f t="shared" si="5"/>
        <v xml:space="preserve"> </v>
      </c>
      <c r="M15" s="16" t="str">
        <f t="shared" si="6"/>
        <v xml:space="preserve"> </v>
      </c>
      <c r="N15" s="16" t="str">
        <f t="shared" si="7"/>
        <v xml:space="preserve"> </v>
      </c>
      <c r="O15" s="16" t="str">
        <f t="shared" si="8"/>
        <v xml:space="preserve"> </v>
      </c>
      <c r="P15" s="16" t="str">
        <f t="shared" si="9"/>
        <v xml:space="preserve"> </v>
      </c>
      <c r="Q15" s="16" t="str">
        <f t="shared" si="10"/>
        <v xml:space="preserve"> </v>
      </c>
      <c r="R15" s="16" t="str">
        <f t="shared" si="11"/>
        <v xml:space="preserve"> </v>
      </c>
      <c r="S15" s="16" t="str">
        <f t="shared" si="12"/>
        <v xml:space="preserve"> </v>
      </c>
    </row>
    <row r="16" spans="1:21" x14ac:dyDescent="0.3">
      <c r="A16" s="10" t="s">
        <v>20</v>
      </c>
      <c r="B16" s="11" t="s">
        <v>21</v>
      </c>
      <c r="C16" s="65">
        <v>75.92</v>
      </c>
      <c r="D16" s="13">
        <v>1</v>
      </c>
      <c r="E16" s="14">
        <v>1</v>
      </c>
      <c r="F16" s="15">
        <f t="shared" si="13"/>
        <v>6.9018181818181823</v>
      </c>
      <c r="G16" s="16">
        <f t="shared" si="0"/>
        <v>69.018181818181816</v>
      </c>
      <c r="H16" s="16" t="str">
        <f t="shared" si="1"/>
        <v xml:space="preserve"> </v>
      </c>
      <c r="I16" s="16" t="str">
        <f t="shared" si="2"/>
        <v xml:space="preserve"> </v>
      </c>
      <c r="J16" s="16" t="str">
        <f t="shared" si="3"/>
        <v xml:space="preserve"> </v>
      </c>
      <c r="K16" s="16" t="str">
        <f t="shared" si="4"/>
        <v xml:space="preserve"> </v>
      </c>
      <c r="L16" s="16" t="str">
        <f t="shared" si="5"/>
        <v xml:space="preserve"> </v>
      </c>
      <c r="M16" s="16" t="str">
        <f t="shared" si="6"/>
        <v xml:space="preserve"> </v>
      </c>
      <c r="N16" s="16" t="str">
        <f t="shared" si="7"/>
        <v xml:space="preserve"> </v>
      </c>
      <c r="O16" s="16" t="str">
        <f t="shared" si="8"/>
        <v xml:space="preserve"> </v>
      </c>
      <c r="P16" s="16" t="str">
        <f t="shared" si="9"/>
        <v xml:space="preserve"> </v>
      </c>
      <c r="Q16" s="16" t="str">
        <f t="shared" si="10"/>
        <v xml:space="preserve"> </v>
      </c>
      <c r="R16" s="16" t="str">
        <f t="shared" si="11"/>
        <v xml:space="preserve"> </v>
      </c>
      <c r="S16" s="16" t="str">
        <f t="shared" si="12"/>
        <v xml:space="preserve"> </v>
      </c>
    </row>
    <row r="17" spans="1:21" x14ac:dyDescent="0.3">
      <c r="A17" s="10" t="s">
        <v>22</v>
      </c>
      <c r="B17" s="11" t="s">
        <v>23</v>
      </c>
      <c r="C17" s="65">
        <v>19.05</v>
      </c>
      <c r="D17" s="13">
        <v>1</v>
      </c>
      <c r="E17" s="14">
        <v>1</v>
      </c>
      <c r="F17" s="15">
        <f t="shared" si="13"/>
        <v>1.7318181818181819</v>
      </c>
      <c r="G17" s="16">
        <f t="shared" si="0"/>
        <v>17.31818181818182</v>
      </c>
      <c r="H17" s="16" t="str">
        <f t="shared" si="1"/>
        <v xml:space="preserve"> </v>
      </c>
      <c r="I17" s="16" t="str">
        <f t="shared" si="2"/>
        <v xml:space="preserve"> </v>
      </c>
      <c r="J17" s="16" t="str">
        <f t="shared" si="3"/>
        <v xml:space="preserve"> </v>
      </c>
      <c r="K17" s="16" t="str">
        <f t="shared" si="4"/>
        <v xml:space="preserve"> </v>
      </c>
      <c r="L17" s="16" t="str">
        <f t="shared" si="5"/>
        <v xml:space="preserve"> </v>
      </c>
      <c r="M17" s="16" t="str">
        <f t="shared" si="6"/>
        <v xml:space="preserve"> </v>
      </c>
      <c r="N17" s="16" t="str">
        <f t="shared" si="7"/>
        <v xml:space="preserve"> </v>
      </c>
      <c r="O17" s="16" t="str">
        <f t="shared" si="8"/>
        <v xml:space="preserve"> </v>
      </c>
      <c r="P17" s="16" t="str">
        <f t="shared" si="9"/>
        <v xml:space="preserve"> </v>
      </c>
      <c r="Q17" s="16" t="str">
        <f t="shared" si="10"/>
        <v xml:space="preserve"> </v>
      </c>
      <c r="R17" s="16" t="str">
        <f t="shared" si="11"/>
        <v xml:space="preserve"> </v>
      </c>
      <c r="S17" s="16" t="str">
        <f t="shared" si="12"/>
        <v xml:space="preserve"> </v>
      </c>
    </row>
    <row r="18" spans="1:21" x14ac:dyDescent="0.3">
      <c r="A18" s="10" t="s">
        <v>22</v>
      </c>
      <c r="B18" s="11" t="s">
        <v>23</v>
      </c>
      <c r="C18" s="65">
        <v>280.44</v>
      </c>
      <c r="D18" s="13">
        <v>1</v>
      </c>
      <c r="E18" s="14">
        <v>1</v>
      </c>
      <c r="F18" s="15">
        <f t="shared" si="13"/>
        <v>25.494545454545456</v>
      </c>
      <c r="G18" s="16">
        <f t="shared" si="0"/>
        <v>254.94545454545454</v>
      </c>
      <c r="H18" s="16" t="str">
        <f t="shared" si="1"/>
        <v xml:space="preserve"> </v>
      </c>
      <c r="I18" s="16" t="str">
        <f t="shared" si="2"/>
        <v xml:space="preserve"> </v>
      </c>
      <c r="J18" s="16" t="str">
        <f t="shared" si="3"/>
        <v xml:space="preserve"> </v>
      </c>
      <c r="K18" s="16" t="str">
        <f t="shared" si="4"/>
        <v xml:space="preserve"> </v>
      </c>
      <c r="L18" s="16" t="str">
        <f t="shared" si="5"/>
        <v xml:space="preserve"> </v>
      </c>
      <c r="M18" s="16" t="str">
        <f t="shared" si="6"/>
        <v xml:space="preserve"> </v>
      </c>
      <c r="N18" s="16" t="str">
        <f t="shared" si="7"/>
        <v xml:space="preserve"> </v>
      </c>
      <c r="O18" s="16" t="str">
        <f t="shared" si="8"/>
        <v xml:space="preserve"> </v>
      </c>
      <c r="P18" s="16" t="str">
        <f t="shared" si="9"/>
        <v xml:space="preserve"> </v>
      </c>
      <c r="Q18" s="16" t="str">
        <f t="shared" si="10"/>
        <v xml:space="preserve"> </v>
      </c>
      <c r="R18" s="16" t="str">
        <f t="shared" si="11"/>
        <v xml:space="preserve"> </v>
      </c>
      <c r="S18" s="16" t="str">
        <f t="shared" si="12"/>
        <v xml:space="preserve"> </v>
      </c>
    </row>
    <row r="19" spans="1:21" x14ac:dyDescent="0.3">
      <c r="A19" s="10" t="s">
        <v>22</v>
      </c>
      <c r="B19" s="11" t="s">
        <v>23</v>
      </c>
      <c r="C19" s="65">
        <v>280.44</v>
      </c>
      <c r="D19" s="13">
        <v>1</v>
      </c>
      <c r="E19" s="14">
        <v>1</v>
      </c>
      <c r="F19" s="15">
        <f t="shared" si="13"/>
        <v>25.494545454545456</v>
      </c>
      <c r="G19" s="16">
        <f t="shared" si="0"/>
        <v>254.94545454545454</v>
      </c>
      <c r="H19" s="16" t="str">
        <f t="shared" si="1"/>
        <v xml:space="preserve"> </v>
      </c>
      <c r="I19" s="16" t="str">
        <f t="shared" si="2"/>
        <v xml:space="preserve"> </v>
      </c>
      <c r="J19" s="16" t="str">
        <f t="shared" si="3"/>
        <v xml:space="preserve"> </v>
      </c>
      <c r="K19" s="16" t="str">
        <f t="shared" si="4"/>
        <v xml:space="preserve"> </v>
      </c>
      <c r="L19" s="16" t="str">
        <f t="shared" si="5"/>
        <v xml:space="preserve"> </v>
      </c>
      <c r="M19" s="16" t="str">
        <f t="shared" si="6"/>
        <v xml:space="preserve"> </v>
      </c>
      <c r="N19" s="16" t="str">
        <f t="shared" si="7"/>
        <v xml:space="preserve"> </v>
      </c>
      <c r="O19" s="16" t="str">
        <f t="shared" si="8"/>
        <v xml:space="preserve"> </v>
      </c>
      <c r="P19" s="16" t="str">
        <f t="shared" si="9"/>
        <v xml:space="preserve"> </v>
      </c>
      <c r="Q19" s="16" t="str">
        <f t="shared" si="10"/>
        <v xml:space="preserve"> </v>
      </c>
      <c r="R19" s="16" t="str">
        <f t="shared" si="11"/>
        <v xml:space="preserve"> </v>
      </c>
      <c r="S19" s="16" t="str">
        <f t="shared" si="12"/>
        <v xml:space="preserve"> </v>
      </c>
    </row>
    <row r="20" spans="1:21" x14ac:dyDescent="0.3">
      <c r="A20" s="10" t="s">
        <v>24</v>
      </c>
      <c r="B20" s="11" t="s">
        <v>23</v>
      </c>
      <c r="C20" s="65">
        <v>7.28</v>
      </c>
      <c r="D20" s="13">
        <v>1</v>
      </c>
      <c r="E20" s="14">
        <v>1</v>
      </c>
      <c r="F20" s="15">
        <f t="shared" si="13"/>
        <v>0.66181818181818186</v>
      </c>
      <c r="G20" s="16">
        <f t="shared" si="0"/>
        <v>6.6181818181818182</v>
      </c>
      <c r="H20" s="16" t="str">
        <f t="shared" si="1"/>
        <v xml:space="preserve"> </v>
      </c>
      <c r="I20" s="16" t="str">
        <f t="shared" si="2"/>
        <v xml:space="preserve"> </v>
      </c>
      <c r="J20" s="16" t="str">
        <f t="shared" si="3"/>
        <v xml:space="preserve"> </v>
      </c>
      <c r="K20" s="16" t="str">
        <f t="shared" si="4"/>
        <v xml:space="preserve"> </v>
      </c>
      <c r="L20" s="16" t="str">
        <f t="shared" si="5"/>
        <v xml:space="preserve"> </v>
      </c>
      <c r="M20" s="16" t="str">
        <f t="shared" si="6"/>
        <v xml:space="preserve"> </v>
      </c>
      <c r="N20" s="16" t="str">
        <f t="shared" si="7"/>
        <v xml:space="preserve"> </v>
      </c>
      <c r="O20" s="16" t="str">
        <f t="shared" si="8"/>
        <v xml:space="preserve"> </v>
      </c>
      <c r="P20" s="16" t="str">
        <f t="shared" si="9"/>
        <v xml:space="preserve"> </v>
      </c>
      <c r="Q20" s="16" t="str">
        <f t="shared" si="10"/>
        <v xml:space="preserve"> </v>
      </c>
      <c r="R20" s="16" t="str">
        <f t="shared" si="11"/>
        <v xml:space="preserve"> </v>
      </c>
      <c r="S20" s="16" t="str">
        <f t="shared" si="12"/>
        <v xml:space="preserve"> </v>
      </c>
    </row>
    <row r="21" spans="1:21" s="45" customFormat="1" x14ac:dyDescent="0.3">
      <c r="A21" s="10" t="s">
        <v>19</v>
      </c>
      <c r="B21" s="11" t="s">
        <v>23</v>
      </c>
      <c r="C21" s="65">
        <v>9.48</v>
      </c>
      <c r="D21" s="13">
        <v>1</v>
      </c>
      <c r="E21" s="14">
        <v>1</v>
      </c>
      <c r="F21" s="15">
        <f t="shared" si="13"/>
        <v>0.86181818181818182</v>
      </c>
      <c r="G21" s="16">
        <f t="shared" si="0"/>
        <v>8.6181818181818191</v>
      </c>
      <c r="H21" s="16" t="str">
        <f t="shared" si="1"/>
        <v xml:space="preserve"> </v>
      </c>
      <c r="I21" s="16" t="str">
        <f t="shared" si="2"/>
        <v xml:space="preserve"> </v>
      </c>
      <c r="J21" s="16" t="str">
        <f t="shared" si="3"/>
        <v xml:space="preserve"> </v>
      </c>
      <c r="K21" s="16" t="str">
        <f t="shared" si="4"/>
        <v xml:space="preserve"> </v>
      </c>
      <c r="L21" s="16" t="str">
        <f t="shared" si="5"/>
        <v xml:space="preserve"> </v>
      </c>
      <c r="M21" s="16" t="str">
        <f t="shared" si="6"/>
        <v xml:space="preserve"> </v>
      </c>
      <c r="N21" s="16" t="str">
        <f t="shared" si="7"/>
        <v xml:space="preserve"> </v>
      </c>
      <c r="O21" s="16" t="str">
        <f t="shared" si="8"/>
        <v xml:space="preserve"> </v>
      </c>
      <c r="P21" s="16" t="str">
        <f t="shared" si="9"/>
        <v xml:space="preserve"> </v>
      </c>
      <c r="Q21" s="16" t="str">
        <f t="shared" si="10"/>
        <v xml:space="preserve"> </v>
      </c>
      <c r="R21" s="16" t="str">
        <f t="shared" si="11"/>
        <v xml:space="preserve"> </v>
      </c>
      <c r="S21" s="16" t="str">
        <f t="shared" si="12"/>
        <v xml:space="preserve"> </v>
      </c>
    </row>
    <row r="22" spans="1:21" s="45" customFormat="1" x14ac:dyDescent="0.3">
      <c r="A22" s="10" t="s">
        <v>25</v>
      </c>
      <c r="B22" s="11" t="s">
        <v>26</v>
      </c>
      <c r="C22" s="65">
        <v>16</v>
      </c>
      <c r="D22" s="13">
        <v>1</v>
      </c>
      <c r="E22" s="14">
        <v>1</v>
      </c>
      <c r="F22" s="15">
        <f t="shared" si="13"/>
        <v>1.4545454545454546</v>
      </c>
      <c r="G22" s="16">
        <f t="shared" si="0"/>
        <v>14.545454545454545</v>
      </c>
      <c r="H22" s="16" t="str">
        <f t="shared" si="1"/>
        <v xml:space="preserve"> </v>
      </c>
      <c r="I22" s="16" t="str">
        <f t="shared" si="2"/>
        <v xml:space="preserve"> </v>
      </c>
      <c r="J22" s="16" t="str">
        <f t="shared" si="3"/>
        <v xml:space="preserve"> </v>
      </c>
      <c r="K22" s="16" t="str">
        <f t="shared" si="4"/>
        <v xml:space="preserve"> </v>
      </c>
      <c r="L22" s="16" t="str">
        <f t="shared" si="5"/>
        <v xml:space="preserve"> </v>
      </c>
      <c r="M22" s="16" t="str">
        <f t="shared" si="6"/>
        <v xml:space="preserve"> </v>
      </c>
      <c r="N22" s="16" t="str">
        <f t="shared" si="7"/>
        <v xml:space="preserve"> </v>
      </c>
      <c r="O22" s="16" t="str">
        <f t="shared" si="8"/>
        <v xml:space="preserve"> </v>
      </c>
      <c r="P22" s="16" t="str">
        <f t="shared" si="9"/>
        <v xml:space="preserve"> </v>
      </c>
      <c r="Q22" s="16" t="str">
        <f t="shared" si="10"/>
        <v xml:space="preserve"> </v>
      </c>
      <c r="R22" s="16" t="str">
        <f t="shared" si="11"/>
        <v xml:space="preserve"> </v>
      </c>
      <c r="S22" s="16" t="str">
        <f t="shared" si="12"/>
        <v xml:space="preserve"> </v>
      </c>
    </row>
    <row r="23" spans="1:21" s="45" customFormat="1" x14ac:dyDescent="0.3">
      <c r="A23" s="10" t="s">
        <v>27</v>
      </c>
      <c r="B23" s="11" t="s">
        <v>28</v>
      </c>
      <c r="C23" s="66">
        <v>118</v>
      </c>
      <c r="D23" s="13">
        <v>1</v>
      </c>
      <c r="E23" s="14">
        <v>6</v>
      </c>
      <c r="F23" s="15">
        <f t="shared" si="13"/>
        <v>10.727272727272727</v>
      </c>
      <c r="G23" s="16" t="str">
        <f t="shared" si="0"/>
        <v xml:space="preserve"> </v>
      </c>
      <c r="H23" s="16" t="str">
        <f t="shared" si="1"/>
        <v xml:space="preserve"> </v>
      </c>
      <c r="I23" s="16" t="str">
        <f t="shared" si="2"/>
        <v xml:space="preserve"> </v>
      </c>
      <c r="J23" s="16" t="str">
        <f t="shared" si="3"/>
        <v xml:space="preserve"> </v>
      </c>
      <c r="K23" s="16" t="str">
        <f t="shared" si="4"/>
        <v xml:space="preserve"> </v>
      </c>
      <c r="L23" s="16">
        <f t="shared" si="5"/>
        <v>107.27272727272728</v>
      </c>
      <c r="M23" s="16" t="str">
        <f t="shared" si="6"/>
        <v xml:space="preserve"> </v>
      </c>
      <c r="N23" s="16" t="str">
        <f t="shared" si="7"/>
        <v xml:space="preserve"> </v>
      </c>
      <c r="O23" s="16" t="str">
        <f t="shared" si="8"/>
        <v xml:space="preserve"> </v>
      </c>
      <c r="P23" s="16" t="str">
        <f t="shared" si="9"/>
        <v xml:space="preserve"> </v>
      </c>
      <c r="Q23" s="16" t="str">
        <f t="shared" si="10"/>
        <v xml:space="preserve"> </v>
      </c>
      <c r="R23" s="16" t="str">
        <f t="shared" si="11"/>
        <v xml:space="preserve"> </v>
      </c>
      <c r="S23" s="16" t="str">
        <f t="shared" si="12"/>
        <v xml:space="preserve"> </v>
      </c>
    </row>
    <row r="24" spans="1:21" s="45" customFormat="1" x14ac:dyDescent="0.3">
      <c r="A24" s="10" t="s">
        <v>25</v>
      </c>
      <c r="B24" s="11" t="s">
        <v>29</v>
      </c>
      <c r="C24" s="65">
        <v>45</v>
      </c>
      <c r="D24" s="13">
        <v>1</v>
      </c>
      <c r="E24" s="14">
        <v>1</v>
      </c>
      <c r="F24" s="15">
        <f t="shared" si="13"/>
        <v>4.0909090909090908</v>
      </c>
      <c r="G24" s="16">
        <f t="shared" si="0"/>
        <v>40.909090909090907</v>
      </c>
      <c r="H24" s="16" t="str">
        <f t="shared" si="1"/>
        <v xml:space="preserve"> </v>
      </c>
      <c r="I24" s="16" t="str">
        <f t="shared" si="2"/>
        <v xml:space="preserve"> </v>
      </c>
      <c r="J24" s="16" t="str">
        <f t="shared" si="3"/>
        <v xml:space="preserve"> </v>
      </c>
      <c r="K24" s="16" t="str">
        <f t="shared" si="4"/>
        <v xml:space="preserve"> </v>
      </c>
      <c r="L24" s="16" t="str">
        <f t="shared" si="5"/>
        <v xml:space="preserve"> </v>
      </c>
      <c r="M24" s="16" t="str">
        <f t="shared" si="6"/>
        <v xml:space="preserve"> </v>
      </c>
      <c r="N24" s="16" t="str">
        <f t="shared" si="7"/>
        <v xml:space="preserve"> </v>
      </c>
      <c r="O24" s="16" t="str">
        <f t="shared" si="8"/>
        <v xml:space="preserve"> </v>
      </c>
      <c r="P24" s="16" t="str">
        <f t="shared" si="9"/>
        <v xml:space="preserve"> </v>
      </c>
      <c r="Q24" s="16" t="str">
        <f t="shared" si="10"/>
        <v xml:space="preserve"> </v>
      </c>
      <c r="R24" s="16" t="str">
        <f t="shared" si="11"/>
        <v xml:space="preserve"> </v>
      </c>
      <c r="S24" s="16" t="str">
        <f t="shared" si="12"/>
        <v xml:space="preserve"> </v>
      </c>
    </row>
    <row r="25" spans="1:21" s="45" customFormat="1" x14ac:dyDescent="0.3">
      <c r="A25" s="10" t="s">
        <v>30</v>
      </c>
      <c r="B25" s="11" t="s">
        <v>31</v>
      </c>
      <c r="C25" s="65">
        <v>446.8</v>
      </c>
      <c r="D25" s="13">
        <v>1</v>
      </c>
      <c r="E25" s="14">
        <v>1</v>
      </c>
      <c r="F25" s="15">
        <f t="shared" si="13"/>
        <v>40.618181818181817</v>
      </c>
      <c r="G25" s="16">
        <f t="shared" si="0"/>
        <v>406.18181818181819</v>
      </c>
      <c r="H25" s="16" t="str">
        <f t="shared" si="1"/>
        <v xml:space="preserve"> </v>
      </c>
      <c r="I25" s="16" t="str">
        <f t="shared" si="2"/>
        <v xml:space="preserve"> </v>
      </c>
      <c r="J25" s="16" t="str">
        <f t="shared" si="3"/>
        <v xml:space="preserve"> </v>
      </c>
      <c r="K25" s="16" t="str">
        <f t="shared" si="4"/>
        <v xml:space="preserve"> </v>
      </c>
      <c r="L25" s="16" t="str">
        <f t="shared" si="5"/>
        <v xml:space="preserve"> </v>
      </c>
      <c r="M25" s="16" t="str">
        <f t="shared" si="6"/>
        <v xml:space="preserve"> </v>
      </c>
      <c r="N25" s="16" t="str">
        <f t="shared" si="7"/>
        <v xml:space="preserve"> </v>
      </c>
      <c r="O25" s="16" t="str">
        <f t="shared" si="8"/>
        <v xml:space="preserve"> </v>
      </c>
      <c r="P25" s="16" t="str">
        <f t="shared" si="9"/>
        <v xml:space="preserve"> </v>
      </c>
      <c r="Q25" s="16" t="str">
        <f t="shared" si="10"/>
        <v xml:space="preserve"> </v>
      </c>
      <c r="R25" s="16" t="str">
        <f t="shared" si="11"/>
        <v xml:space="preserve"> </v>
      </c>
      <c r="S25" s="16" t="str">
        <f t="shared" si="12"/>
        <v xml:space="preserve"> </v>
      </c>
    </row>
    <row r="26" spans="1:21" x14ac:dyDescent="0.3">
      <c r="A26" s="10" t="s">
        <v>25</v>
      </c>
      <c r="B26" s="11" t="s">
        <v>31</v>
      </c>
      <c r="C26" s="65">
        <v>206.53</v>
      </c>
      <c r="D26" s="13">
        <v>1</v>
      </c>
      <c r="E26" s="14">
        <v>1</v>
      </c>
      <c r="F26" s="15">
        <f t="shared" si="13"/>
        <v>18.775454545454547</v>
      </c>
      <c r="G26" s="16">
        <f t="shared" si="0"/>
        <v>187.75454545454545</v>
      </c>
      <c r="H26" s="16" t="str">
        <f t="shared" si="1"/>
        <v xml:space="preserve"> </v>
      </c>
      <c r="I26" s="16" t="str">
        <f t="shared" si="2"/>
        <v xml:space="preserve"> </v>
      </c>
      <c r="J26" s="16" t="str">
        <f t="shared" si="3"/>
        <v xml:space="preserve"> </v>
      </c>
      <c r="K26" s="16" t="str">
        <f t="shared" si="4"/>
        <v xml:space="preserve"> </v>
      </c>
      <c r="L26" s="16" t="str">
        <f t="shared" si="5"/>
        <v xml:space="preserve"> </v>
      </c>
      <c r="M26" s="16" t="str">
        <f t="shared" si="6"/>
        <v xml:space="preserve"> </v>
      </c>
      <c r="N26" s="16" t="str">
        <f t="shared" si="7"/>
        <v xml:space="preserve"> </v>
      </c>
      <c r="O26" s="16" t="str">
        <f t="shared" si="8"/>
        <v xml:space="preserve"> </v>
      </c>
      <c r="P26" s="16" t="str">
        <f t="shared" si="9"/>
        <v xml:space="preserve"> </v>
      </c>
      <c r="Q26" s="16" t="str">
        <f t="shared" si="10"/>
        <v xml:space="preserve"> </v>
      </c>
      <c r="R26" s="16" t="str">
        <f t="shared" si="11"/>
        <v xml:space="preserve"> </v>
      </c>
      <c r="S26" s="16" t="str">
        <f t="shared" si="12"/>
        <v xml:space="preserve"> </v>
      </c>
    </row>
    <row r="27" spans="1:21" x14ac:dyDescent="0.3">
      <c r="A27" s="10" t="s">
        <v>16</v>
      </c>
      <c r="B27" s="11" t="s">
        <v>31</v>
      </c>
      <c r="C27" s="65">
        <v>413.6</v>
      </c>
      <c r="D27" s="13">
        <v>1</v>
      </c>
      <c r="E27" s="14">
        <v>1</v>
      </c>
      <c r="F27" s="15">
        <f t="shared" si="13"/>
        <v>37.6</v>
      </c>
      <c r="G27" s="16">
        <f t="shared" si="0"/>
        <v>376</v>
      </c>
      <c r="H27" s="16" t="str">
        <f t="shared" si="1"/>
        <v xml:space="preserve"> </v>
      </c>
      <c r="I27" s="16" t="str">
        <f t="shared" si="2"/>
        <v xml:space="preserve"> </v>
      </c>
      <c r="J27" s="16" t="str">
        <f t="shared" si="3"/>
        <v xml:space="preserve"> </v>
      </c>
      <c r="K27" s="16" t="str">
        <f t="shared" si="4"/>
        <v xml:space="preserve"> </v>
      </c>
      <c r="L27" s="16" t="str">
        <f t="shared" si="5"/>
        <v xml:space="preserve"> </v>
      </c>
      <c r="M27" s="16" t="str">
        <f t="shared" si="6"/>
        <v xml:space="preserve"> </v>
      </c>
      <c r="N27" s="16" t="str">
        <f t="shared" si="7"/>
        <v xml:space="preserve"> </v>
      </c>
      <c r="O27" s="16" t="str">
        <f t="shared" si="8"/>
        <v xml:space="preserve"> </v>
      </c>
      <c r="P27" s="16" t="str">
        <f t="shared" si="9"/>
        <v xml:space="preserve"> </v>
      </c>
      <c r="Q27" s="16" t="str">
        <f t="shared" si="10"/>
        <v xml:space="preserve"> </v>
      </c>
      <c r="R27" s="16" t="str">
        <f t="shared" si="11"/>
        <v xml:space="preserve"> </v>
      </c>
      <c r="S27" s="16" t="str">
        <f t="shared" si="12"/>
        <v xml:space="preserve"> </v>
      </c>
      <c r="T27" s="17"/>
      <c r="U27" s="17"/>
    </row>
    <row r="28" spans="1:21" x14ac:dyDescent="0.3">
      <c r="A28" s="10" t="s">
        <v>32</v>
      </c>
      <c r="B28" s="11" t="s">
        <v>33</v>
      </c>
      <c r="C28" s="65">
        <v>302.61</v>
      </c>
      <c r="D28" s="13">
        <v>1</v>
      </c>
      <c r="E28" s="14">
        <v>1</v>
      </c>
      <c r="F28" s="15">
        <f t="shared" si="13"/>
        <v>27.51</v>
      </c>
      <c r="G28" s="16">
        <f t="shared" si="0"/>
        <v>275.10000000000002</v>
      </c>
      <c r="H28" s="16" t="str">
        <f t="shared" si="1"/>
        <v xml:space="preserve"> </v>
      </c>
      <c r="I28" s="16" t="str">
        <f t="shared" si="2"/>
        <v xml:space="preserve"> </v>
      </c>
      <c r="J28" s="16" t="str">
        <f t="shared" si="3"/>
        <v xml:space="preserve"> </v>
      </c>
      <c r="K28" s="16" t="str">
        <f t="shared" si="4"/>
        <v xml:space="preserve"> </v>
      </c>
      <c r="L28" s="16" t="str">
        <f t="shared" si="5"/>
        <v xml:space="preserve"> </v>
      </c>
      <c r="M28" s="16" t="str">
        <f t="shared" si="6"/>
        <v xml:space="preserve"> </v>
      </c>
      <c r="N28" s="16" t="str">
        <f t="shared" si="7"/>
        <v xml:space="preserve"> </v>
      </c>
      <c r="O28" s="16" t="str">
        <f t="shared" si="8"/>
        <v xml:space="preserve"> </v>
      </c>
      <c r="P28" s="16" t="str">
        <f t="shared" si="9"/>
        <v xml:space="preserve"> </v>
      </c>
      <c r="Q28" s="16" t="str">
        <f t="shared" si="10"/>
        <v xml:space="preserve"> </v>
      </c>
      <c r="R28" s="16" t="str">
        <f t="shared" si="11"/>
        <v xml:space="preserve"> </v>
      </c>
      <c r="S28" s="16" t="str">
        <f t="shared" si="12"/>
        <v xml:space="preserve"> </v>
      </c>
      <c r="T28" s="17"/>
      <c r="U28" s="17"/>
    </row>
    <row r="29" spans="1:21" x14ac:dyDescent="0.3">
      <c r="A29" s="10" t="s">
        <v>34</v>
      </c>
      <c r="B29" s="11" t="s">
        <v>35</v>
      </c>
      <c r="C29" s="65">
        <v>43</v>
      </c>
      <c r="D29" s="13">
        <v>1</v>
      </c>
      <c r="E29" s="14">
        <v>1</v>
      </c>
      <c r="F29" s="15">
        <f t="shared" si="13"/>
        <v>3.9090909090909092</v>
      </c>
      <c r="G29" s="16">
        <f t="shared" si="0"/>
        <v>39.090909090909093</v>
      </c>
      <c r="H29" s="16" t="str">
        <f t="shared" si="1"/>
        <v xml:space="preserve"> </v>
      </c>
      <c r="I29" s="16" t="str">
        <f t="shared" si="2"/>
        <v xml:space="preserve"> </v>
      </c>
      <c r="J29" s="16" t="str">
        <f t="shared" si="3"/>
        <v xml:space="preserve"> </v>
      </c>
      <c r="K29" s="16" t="str">
        <f t="shared" si="4"/>
        <v xml:space="preserve"> </v>
      </c>
      <c r="L29" s="16" t="str">
        <f t="shared" si="5"/>
        <v xml:space="preserve"> </v>
      </c>
      <c r="M29" s="16" t="str">
        <f t="shared" si="6"/>
        <v xml:space="preserve"> </v>
      </c>
      <c r="N29" s="16" t="str">
        <f t="shared" si="7"/>
        <v xml:space="preserve"> </v>
      </c>
      <c r="O29" s="16" t="str">
        <f t="shared" si="8"/>
        <v xml:space="preserve"> </v>
      </c>
      <c r="P29" s="16" t="str">
        <f t="shared" si="9"/>
        <v xml:space="preserve"> </v>
      </c>
      <c r="Q29" s="16" t="str">
        <f t="shared" si="10"/>
        <v xml:space="preserve"> </v>
      </c>
      <c r="R29" s="16" t="str">
        <f t="shared" si="11"/>
        <v xml:space="preserve"> </v>
      </c>
      <c r="S29" s="16" t="str">
        <f t="shared" si="12"/>
        <v xml:space="preserve"> </v>
      </c>
      <c r="T29" s="17"/>
      <c r="U29" s="17"/>
    </row>
    <row r="30" spans="1:21" x14ac:dyDescent="0.3">
      <c r="A30" s="55" t="s">
        <v>57</v>
      </c>
      <c r="B30" s="12" t="s">
        <v>56</v>
      </c>
      <c r="C30" s="65">
        <v>85.47</v>
      </c>
      <c r="D30" s="13">
        <v>1</v>
      </c>
      <c r="E30" s="14">
        <v>11</v>
      </c>
      <c r="F30" s="15">
        <f t="shared" si="13"/>
        <v>7.77</v>
      </c>
      <c r="G30" s="16" t="str">
        <f t="shared" si="0"/>
        <v xml:space="preserve"> </v>
      </c>
      <c r="H30" s="16" t="str">
        <f t="shared" si="1"/>
        <v xml:space="preserve"> </v>
      </c>
      <c r="I30" s="16" t="str">
        <f t="shared" si="2"/>
        <v xml:space="preserve"> </v>
      </c>
      <c r="J30" s="16" t="str">
        <f t="shared" si="3"/>
        <v xml:space="preserve"> </v>
      </c>
      <c r="K30" s="16" t="str">
        <f t="shared" si="4"/>
        <v xml:space="preserve"> </v>
      </c>
      <c r="L30" s="16" t="str">
        <f t="shared" si="5"/>
        <v xml:space="preserve"> </v>
      </c>
      <c r="M30" s="16" t="str">
        <f t="shared" si="6"/>
        <v xml:space="preserve"> </v>
      </c>
      <c r="N30" s="16" t="str">
        <f t="shared" si="7"/>
        <v xml:space="preserve"> </v>
      </c>
      <c r="O30" s="16" t="str">
        <f t="shared" si="8"/>
        <v xml:space="preserve"> </v>
      </c>
      <c r="P30" s="16" t="str">
        <f t="shared" si="9"/>
        <v xml:space="preserve"> </v>
      </c>
      <c r="Q30" s="16">
        <f t="shared" si="10"/>
        <v>77.7</v>
      </c>
      <c r="R30" s="16" t="str">
        <f t="shared" si="11"/>
        <v xml:space="preserve"> </v>
      </c>
      <c r="S30" s="16" t="str">
        <f t="shared" si="12"/>
        <v xml:space="preserve"> </v>
      </c>
      <c r="T30" s="17"/>
      <c r="U30" s="17"/>
    </row>
    <row r="31" spans="1:21" x14ac:dyDescent="0.3">
      <c r="A31" s="10" t="s">
        <v>79</v>
      </c>
      <c r="B31" s="11" t="s">
        <v>35</v>
      </c>
      <c r="C31" s="65">
        <v>79</v>
      </c>
      <c r="D31" s="13">
        <v>1</v>
      </c>
      <c r="E31" s="14">
        <v>1</v>
      </c>
      <c r="F31" s="15">
        <f t="shared" si="13"/>
        <v>7.1818181818181817</v>
      </c>
      <c r="G31" s="16">
        <f t="shared" si="0"/>
        <v>71.818181818181813</v>
      </c>
      <c r="H31" s="16" t="str">
        <f t="shared" si="1"/>
        <v xml:space="preserve"> </v>
      </c>
      <c r="I31" s="16" t="str">
        <f t="shared" si="2"/>
        <v xml:space="preserve"> </v>
      </c>
      <c r="J31" s="16" t="str">
        <f t="shared" si="3"/>
        <v xml:space="preserve"> </v>
      </c>
      <c r="K31" s="16" t="str">
        <f t="shared" si="4"/>
        <v xml:space="preserve"> </v>
      </c>
      <c r="L31" s="16" t="str">
        <f t="shared" si="5"/>
        <v xml:space="preserve"> </v>
      </c>
      <c r="M31" s="16" t="str">
        <f t="shared" si="6"/>
        <v xml:space="preserve"> </v>
      </c>
      <c r="N31" s="16" t="str">
        <f t="shared" si="7"/>
        <v xml:space="preserve"> </v>
      </c>
      <c r="O31" s="16" t="str">
        <f t="shared" si="8"/>
        <v xml:space="preserve"> </v>
      </c>
      <c r="P31" s="16" t="str">
        <f t="shared" si="9"/>
        <v xml:space="preserve"> </v>
      </c>
      <c r="Q31" s="16" t="str">
        <f t="shared" si="10"/>
        <v xml:space="preserve"> </v>
      </c>
      <c r="R31" s="16" t="str">
        <f t="shared" si="11"/>
        <v xml:space="preserve"> </v>
      </c>
      <c r="S31" s="16" t="str">
        <f t="shared" si="12"/>
        <v xml:space="preserve"> </v>
      </c>
      <c r="T31" s="17"/>
      <c r="U31" s="17"/>
    </row>
    <row r="32" spans="1:21" x14ac:dyDescent="0.3">
      <c r="A32" s="55" t="s">
        <v>57</v>
      </c>
      <c r="B32" s="11" t="s">
        <v>81</v>
      </c>
      <c r="C32" s="12">
        <v>125.7</v>
      </c>
      <c r="D32" s="13">
        <v>1</v>
      </c>
      <c r="E32" s="14">
        <v>13</v>
      </c>
      <c r="F32" s="15">
        <f t="shared" si="13"/>
        <v>11.427272727272728</v>
      </c>
      <c r="G32" s="16" t="str">
        <f t="shared" si="0"/>
        <v xml:space="preserve"> </v>
      </c>
      <c r="H32" s="16" t="str">
        <f t="shared" si="1"/>
        <v xml:space="preserve"> </v>
      </c>
      <c r="I32" s="16" t="str">
        <f t="shared" si="2"/>
        <v xml:space="preserve"> </v>
      </c>
      <c r="J32" s="16" t="str">
        <f t="shared" si="3"/>
        <v xml:space="preserve"> </v>
      </c>
      <c r="K32" s="16" t="str">
        <f t="shared" si="4"/>
        <v xml:space="preserve"> </v>
      </c>
      <c r="L32" s="16" t="str">
        <f t="shared" si="5"/>
        <v xml:space="preserve"> </v>
      </c>
      <c r="M32" s="16" t="str">
        <f t="shared" si="6"/>
        <v xml:space="preserve"> </v>
      </c>
      <c r="N32" s="16" t="str">
        <f t="shared" si="7"/>
        <v xml:space="preserve"> </v>
      </c>
      <c r="O32" s="16" t="str">
        <f t="shared" si="8"/>
        <v xml:space="preserve"> </v>
      </c>
      <c r="P32" s="16" t="str">
        <f t="shared" si="9"/>
        <v xml:space="preserve"> </v>
      </c>
      <c r="Q32" s="16" t="str">
        <f t="shared" si="10"/>
        <v xml:space="preserve"> </v>
      </c>
      <c r="R32" s="16" t="str">
        <f t="shared" si="11"/>
        <v xml:space="preserve"> </v>
      </c>
      <c r="S32" s="16">
        <f t="shared" si="12"/>
        <v>114.27272727272728</v>
      </c>
      <c r="T32" s="17"/>
      <c r="U32" s="17"/>
    </row>
    <row r="33" spans="1:21" x14ac:dyDescent="0.3">
      <c r="A33" s="55" t="s">
        <v>83</v>
      </c>
      <c r="B33" s="11" t="s">
        <v>84</v>
      </c>
      <c r="C33" s="12">
        <v>59.57</v>
      </c>
      <c r="D33" s="13">
        <v>1</v>
      </c>
      <c r="E33" s="14">
        <v>13</v>
      </c>
      <c r="F33" s="15">
        <f t="shared" si="13"/>
        <v>5.4154545454545451</v>
      </c>
      <c r="G33" s="16" t="str">
        <f t="shared" si="0"/>
        <v xml:space="preserve"> </v>
      </c>
      <c r="H33" s="16" t="str">
        <f t="shared" si="1"/>
        <v xml:space="preserve"> </v>
      </c>
      <c r="I33" s="16" t="str">
        <f t="shared" si="2"/>
        <v xml:space="preserve"> </v>
      </c>
      <c r="J33" s="16" t="str">
        <f t="shared" si="3"/>
        <v xml:space="preserve"> </v>
      </c>
      <c r="K33" s="16" t="str">
        <f t="shared" si="4"/>
        <v xml:space="preserve"> </v>
      </c>
      <c r="L33" s="16" t="str">
        <f t="shared" si="5"/>
        <v xml:space="preserve"> </v>
      </c>
      <c r="M33" s="16" t="str">
        <f t="shared" si="6"/>
        <v xml:space="preserve"> </v>
      </c>
      <c r="N33" s="16" t="str">
        <f t="shared" si="7"/>
        <v xml:space="preserve"> </v>
      </c>
      <c r="O33" s="16" t="str">
        <f t="shared" si="8"/>
        <v xml:space="preserve"> </v>
      </c>
      <c r="P33" s="16" t="str">
        <f t="shared" si="9"/>
        <v xml:space="preserve"> </v>
      </c>
      <c r="Q33" s="16" t="str">
        <f t="shared" si="10"/>
        <v xml:space="preserve"> </v>
      </c>
      <c r="R33" s="16" t="str">
        <f t="shared" si="11"/>
        <v xml:space="preserve"> </v>
      </c>
      <c r="S33" s="16">
        <f t="shared" si="12"/>
        <v>54.154545454545456</v>
      </c>
      <c r="T33" s="17"/>
      <c r="U33" s="17"/>
    </row>
    <row r="34" spans="1:21" x14ac:dyDescent="0.3">
      <c r="A34" s="10"/>
      <c r="B34" s="11"/>
      <c r="C34" s="12"/>
      <c r="D34" s="13">
        <v>1</v>
      </c>
      <c r="E34" s="14"/>
      <c r="F34" s="15">
        <f t="shared" ref="F34:F38" si="14">IF(D34=1,C34/11,"0")</f>
        <v>0</v>
      </c>
      <c r="G34" s="16" t="str">
        <f t="shared" ref="G34:G37" si="15">IF(E34=1,C34-F34," ")</f>
        <v xml:space="preserve"> </v>
      </c>
      <c r="H34" s="16" t="str">
        <f t="shared" ref="H34:H37" si="16">IF(E34=2,C34-F34," ")</f>
        <v xml:space="preserve"> </v>
      </c>
      <c r="I34" s="16" t="str">
        <f t="shared" ref="I34:I38" si="17">IF(E34=3,C34-F34," ")</f>
        <v xml:space="preserve"> </v>
      </c>
      <c r="J34" s="16" t="str">
        <f t="shared" ref="J34:J37" si="18">IF(E34=4,C34-F34," ")</f>
        <v xml:space="preserve"> </v>
      </c>
      <c r="K34" s="16" t="str">
        <f t="shared" ref="K34:K37" si="19">IF(E34=5,C34-F34," ")</f>
        <v xml:space="preserve"> </v>
      </c>
      <c r="L34" s="16" t="str">
        <f t="shared" ref="L34:L37" si="20">IF(E34=6,C34-F34," ")</f>
        <v xml:space="preserve"> </v>
      </c>
      <c r="M34" s="16" t="str">
        <f t="shared" ref="M34:M37" si="21">IF(E34=7,C34-F34," ")</f>
        <v xml:space="preserve"> </v>
      </c>
      <c r="N34" s="16" t="str">
        <f t="shared" ref="N34:N37" si="22">IF(E34=8,C34-F34," ")</f>
        <v xml:space="preserve"> </v>
      </c>
      <c r="O34" s="16" t="str">
        <f t="shared" ref="O34:O37" si="23">IF(E34=9,C34-F34," ")</f>
        <v xml:space="preserve"> </v>
      </c>
      <c r="P34" s="16" t="str">
        <f t="shared" ref="P34:P37" si="24">IF(E34=10,C34-F34," ")</f>
        <v xml:space="preserve"> </v>
      </c>
      <c r="Q34" s="16" t="str">
        <f t="shared" ref="Q34:Q37" si="25">IF(E34=11,C34-F34," ")</f>
        <v xml:space="preserve"> </v>
      </c>
      <c r="R34" s="16" t="str">
        <f t="shared" ref="R34:R37" si="26">IF(E34=12,C34-F34," ")</f>
        <v xml:space="preserve"> </v>
      </c>
      <c r="S34" s="16" t="str">
        <f t="shared" ref="S34:S37" si="27">IF(E34=13,C34-F34," ")</f>
        <v xml:space="preserve"> </v>
      </c>
      <c r="T34" s="17"/>
      <c r="U34" s="17"/>
    </row>
    <row r="35" spans="1:21" x14ac:dyDescent="0.3">
      <c r="A35" s="10"/>
      <c r="B35" s="11"/>
      <c r="C35" s="12"/>
      <c r="D35" s="13">
        <v>1</v>
      </c>
      <c r="E35" s="14"/>
      <c r="F35" s="15">
        <f t="shared" si="14"/>
        <v>0</v>
      </c>
      <c r="G35" s="16" t="str">
        <f t="shared" si="15"/>
        <v xml:space="preserve"> </v>
      </c>
      <c r="H35" s="16" t="str">
        <f t="shared" si="16"/>
        <v xml:space="preserve"> </v>
      </c>
      <c r="I35" s="16" t="str">
        <f t="shared" si="17"/>
        <v xml:space="preserve"> </v>
      </c>
      <c r="J35" s="16" t="str">
        <f t="shared" si="18"/>
        <v xml:space="preserve"> </v>
      </c>
      <c r="K35" s="16" t="str">
        <f t="shared" si="19"/>
        <v xml:space="preserve"> </v>
      </c>
      <c r="L35" s="16" t="str">
        <f t="shared" si="20"/>
        <v xml:space="preserve"> </v>
      </c>
      <c r="M35" s="16" t="str">
        <f t="shared" si="21"/>
        <v xml:space="preserve"> </v>
      </c>
      <c r="N35" s="16" t="str">
        <f t="shared" si="22"/>
        <v xml:space="preserve"> </v>
      </c>
      <c r="O35" s="16" t="str">
        <f t="shared" si="23"/>
        <v xml:space="preserve"> </v>
      </c>
      <c r="P35" s="16" t="str">
        <f t="shared" si="24"/>
        <v xml:space="preserve"> </v>
      </c>
      <c r="Q35" s="16" t="str">
        <f t="shared" si="25"/>
        <v xml:space="preserve"> </v>
      </c>
      <c r="R35" s="16" t="str">
        <f t="shared" si="26"/>
        <v xml:space="preserve"> </v>
      </c>
      <c r="S35" s="16" t="str">
        <f t="shared" si="27"/>
        <v xml:space="preserve"> </v>
      </c>
      <c r="T35" s="17"/>
      <c r="U35" s="17"/>
    </row>
    <row r="36" spans="1:21" x14ac:dyDescent="0.3">
      <c r="A36" s="10"/>
      <c r="B36" s="11"/>
      <c r="C36" s="12"/>
      <c r="D36" s="13">
        <v>1</v>
      </c>
      <c r="E36" s="14"/>
      <c r="F36" s="15">
        <f t="shared" si="14"/>
        <v>0</v>
      </c>
      <c r="G36" s="16" t="str">
        <f t="shared" si="15"/>
        <v xml:space="preserve"> </v>
      </c>
      <c r="H36" s="16" t="str">
        <f t="shared" si="16"/>
        <v xml:space="preserve"> </v>
      </c>
      <c r="I36" s="16" t="str">
        <f t="shared" si="17"/>
        <v xml:space="preserve"> </v>
      </c>
      <c r="J36" s="16" t="str">
        <f>IF(E36=4,C36-F36," ")</f>
        <v xml:space="preserve"> </v>
      </c>
      <c r="K36" s="16" t="str">
        <f t="shared" si="19"/>
        <v xml:space="preserve"> </v>
      </c>
      <c r="L36" s="16" t="str">
        <f t="shared" si="20"/>
        <v xml:space="preserve"> </v>
      </c>
      <c r="M36" s="16" t="str">
        <f t="shared" si="21"/>
        <v xml:space="preserve"> </v>
      </c>
      <c r="N36" s="16" t="str">
        <f t="shared" si="22"/>
        <v xml:space="preserve"> </v>
      </c>
      <c r="O36" s="16" t="str">
        <f t="shared" si="23"/>
        <v xml:space="preserve"> </v>
      </c>
      <c r="P36" s="16" t="str">
        <f t="shared" si="24"/>
        <v xml:space="preserve"> </v>
      </c>
      <c r="Q36" s="16" t="str">
        <f t="shared" si="25"/>
        <v xml:space="preserve"> </v>
      </c>
      <c r="R36" s="16" t="str">
        <f t="shared" si="26"/>
        <v xml:space="preserve"> </v>
      </c>
      <c r="S36" s="16" t="str">
        <f t="shared" si="27"/>
        <v xml:space="preserve"> </v>
      </c>
      <c r="T36" s="17"/>
      <c r="U36" s="17"/>
    </row>
    <row r="37" spans="1:21" x14ac:dyDescent="0.3">
      <c r="A37" s="10"/>
      <c r="B37" s="11"/>
      <c r="C37" s="12"/>
      <c r="D37" s="13">
        <v>1</v>
      </c>
      <c r="E37" s="14"/>
      <c r="F37" s="15">
        <f t="shared" si="14"/>
        <v>0</v>
      </c>
      <c r="G37" s="16" t="str">
        <f t="shared" si="15"/>
        <v xml:space="preserve"> </v>
      </c>
      <c r="H37" s="16" t="str">
        <f t="shared" si="16"/>
        <v xml:space="preserve"> </v>
      </c>
      <c r="I37" s="16" t="str">
        <f t="shared" si="17"/>
        <v xml:space="preserve"> </v>
      </c>
      <c r="J37" s="16" t="str">
        <f t="shared" si="18"/>
        <v xml:space="preserve"> </v>
      </c>
      <c r="K37" s="16" t="str">
        <f t="shared" si="19"/>
        <v xml:space="preserve"> </v>
      </c>
      <c r="L37" s="16" t="str">
        <f t="shared" si="20"/>
        <v xml:space="preserve"> </v>
      </c>
      <c r="M37" s="16" t="str">
        <f t="shared" si="21"/>
        <v xml:space="preserve"> </v>
      </c>
      <c r="N37" s="16" t="str">
        <f t="shared" si="22"/>
        <v xml:space="preserve"> </v>
      </c>
      <c r="O37" s="16" t="str">
        <f t="shared" si="23"/>
        <v xml:space="preserve"> </v>
      </c>
      <c r="P37" s="16" t="str">
        <f t="shared" si="24"/>
        <v xml:space="preserve"> </v>
      </c>
      <c r="Q37" s="16" t="str">
        <f t="shared" si="25"/>
        <v xml:space="preserve"> </v>
      </c>
      <c r="R37" s="16" t="str">
        <f t="shared" si="26"/>
        <v xml:space="preserve"> </v>
      </c>
      <c r="S37" s="16" t="str">
        <f t="shared" si="27"/>
        <v xml:space="preserve"> </v>
      </c>
      <c r="T37" s="17"/>
      <c r="U37" s="17"/>
    </row>
    <row r="38" spans="1:21" ht="13.5" thickBot="1" x14ac:dyDescent="0.35">
      <c r="A38" s="10"/>
      <c r="B38" s="11"/>
      <c r="C38" s="12"/>
      <c r="D38" s="13">
        <v>1</v>
      </c>
      <c r="E38" s="14"/>
      <c r="F38" s="15">
        <f t="shared" si="14"/>
        <v>0</v>
      </c>
      <c r="G38" s="16"/>
      <c r="H38" s="16"/>
      <c r="I38" s="16" t="str">
        <f t="shared" si="17"/>
        <v xml:space="preserve"> </v>
      </c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7"/>
      <c r="U38" s="17"/>
    </row>
    <row r="39" spans="1:21" ht="13.5" thickBot="1" x14ac:dyDescent="0.35">
      <c r="B39" s="17" t="s">
        <v>1</v>
      </c>
      <c r="C39" s="56">
        <f>SUM(C11:C38)</f>
        <v>2864.69</v>
      </c>
      <c r="D39" s="57"/>
      <c r="E39" s="58"/>
      <c r="F39" s="59">
        <f t="shared" ref="F39:S39" si="28">SUM(F11:F38)</f>
        <v>260.42636363636365</v>
      </c>
      <c r="G39" s="60">
        <f t="shared" si="28"/>
        <v>2022.8636363636363</v>
      </c>
      <c r="H39" s="60">
        <f t="shared" si="28"/>
        <v>0</v>
      </c>
      <c r="I39" s="60">
        <f t="shared" si="28"/>
        <v>0</v>
      </c>
      <c r="J39" s="60">
        <f t="shared" si="28"/>
        <v>0</v>
      </c>
      <c r="K39" s="60">
        <f t="shared" si="28"/>
        <v>228</v>
      </c>
      <c r="L39" s="60">
        <f t="shared" si="28"/>
        <v>107.27272727272728</v>
      </c>
      <c r="M39" s="60">
        <f t="shared" si="28"/>
        <v>0</v>
      </c>
      <c r="N39" s="60">
        <f t="shared" si="28"/>
        <v>0</v>
      </c>
      <c r="O39" s="60">
        <f t="shared" si="28"/>
        <v>0</v>
      </c>
      <c r="P39" s="60">
        <f t="shared" si="28"/>
        <v>0</v>
      </c>
      <c r="Q39" s="60">
        <f t="shared" si="28"/>
        <v>77.7</v>
      </c>
      <c r="R39" s="60">
        <f t="shared" si="28"/>
        <v>0</v>
      </c>
      <c r="S39" s="60">
        <f t="shared" si="28"/>
        <v>168.42727272727274</v>
      </c>
    </row>
  </sheetData>
  <mergeCells count="4">
    <mergeCell ref="A1:G1"/>
    <mergeCell ref="A2:G2"/>
    <mergeCell ref="A3:G3"/>
    <mergeCell ref="A4:G4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zoomScale="85" zoomScaleNormal="85" workbookViewId="0">
      <selection activeCell="B27" sqref="B27"/>
    </sheetView>
  </sheetViews>
  <sheetFormatPr defaultRowHeight="14" x14ac:dyDescent="0.25"/>
  <cols>
    <col min="1" max="1" width="11.08984375" style="64" bestFit="1" customWidth="1"/>
    <col min="2" max="2" width="8.26953125" style="64" bestFit="1" customWidth="1"/>
    <col min="3" max="3" width="20" style="64" bestFit="1" customWidth="1"/>
    <col min="4" max="4" width="8.7265625" style="64"/>
    <col min="5" max="5" width="22.1796875" style="64" bestFit="1" customWidth="1"/>
    <col min="6" max="6" width="41.6328125" style="64" bestFit="1" customWidth="1"/>
    <col min="7" max="7" width="9.26953125" style="64" bestFit="1" customWidth="1"/>
    <col min="8" max="16384" width="8.7265625" style="64"/>
  </cols>
  <sheetData>
    <row r="1" spans="1:7" x14ac:dyDescent="0.25">
      <c r="A1" s="63">
        <v>43951</v>
      </c>
      <c r="B1" s="64">
        <v>-19.05</v>
      </c>
      <c r="C1" s="64" t="s">
        <v>58</v>
      </c>
      <c r="E1" s="64" t="s">
        <v>59</v>
      </c>
      <c r="F1" s="64" t="s">
        <v>60</v>
      </c>
      <c r="G1" s="64">
        <v>-1950.36</v>
      </c>
    </row>
    <row r="2" spans="1:7" x14ac:dyDescent="0.25">
      <c r="A2" s="63">
        <v>43951</v>
      </c>
      <c r="B2" s="64">
        <v>-280.44</v>
      </c>
      <c r="C2" s="64" t="s">
        <v>58</v>
      </c>
      <c r="E2" s="64" t="s">
        <v>59</v>
      </c>
      <c r="F2" s="64" t="s">
        <v>60</v>
      </c>
      <c r="G2" s="64">
        <v>-1931.31</v>
      </c>
    </row>
    <row r="3" spans="1:7" x14ac:dyDescent="0.25">
      <c r="A3" s="63">
        <v>43951</v>
      </c>
      <c r="B3" s="64">
        <v>-280.44</v>
      </c>
      <c r="C3" s="64" t="s">
        <v>58</v>
      </c>
      <c r="E3" s="64" t="s">
        <v>59</v>
      </c>
      <c r="F3" s="64" t="s">
        <v>60</v>
      </c>
      <c r="G3" s="64">
        <v>-1650.87</v>
      </c>
    </row>
    <row r="4" spans="1:7" x14ac:dyDescent="0.25">
      <c r="A4" s="63">
        <v>43950</v>
      </c>
      <c r="B4" s="64">
        <v>-25.14</v>
      </c>
      <c r="C4" s="64" t="s">
        <v>58</v>
      </c>
      <c r="E4" s="64" t="s">
        <v>59</v>
      </c>
      <c r="F4" s="64" t="s">
        <v>61</v>
      </c>
      <c r="G4" s="64">
        <v>-1370.43</v>
      </c>
    </row>
    <row r="5" spans="1:7" x14ac:dyDescent="0.25">
      <c r="A5" s="63">
        <v>43949</v>
      </c>
      <c r="B5" s="64">
        <v>-47.51</v>
      </c>
      <c r="C5" s="64" t="s">
        <v>58</v>
      </c>
      <c r="E5" s="64" t="s">
        <v>59</v>
      </c>
      <c r="F5" s="64" t="s">
        <v>62</v>
      </c>
      <c r="G5" s="64">
        <v>-1345.29</v>
      </c>
    </row>
    <row r="6" spans="1:7" x14ac:dyDescent="0.25">
      <c r="A6" s="63">
        <v>43949</v>
      </c>
      <c r="B6" s="64">
        <v>-69.95</v>
      </c>
      <c r="C6" s="64" t="s">
        <v>58</v>
      </c>
      <c r="E6" s="64" t="s">
        <v>59</v>
      </c>
      <c r="F6" s="64" t="s">
        <v>63</v>
      </c>
      <c r="G6" s="64">
        <v>-1297.78</v>
      </c>
    </row>
    <row r="7" spans="1:7" x14ac:dyDescent="0.25">
      <c r="A7" s="63">
        <v>43949</v>
      </c>
      <c r="B7" s="64">
        <v>-446.8</v>
      </c>
      <c r="C7" s="64" t="s">
        <v>58</v>
      </c>
      <c r="E7" s="64" t="s">
        <v>59</v>
      </c>
      <c r="F7" s="64" t="s">
        <v>64</v>
      </c>
      <c r="G7" s="64">
        <v>-1227.83</v>
      </c>
    </row>
    <row r="8" spans="1:7" x14ac:dyDescent="0.25">
      <c r="A8" s="63">
        <v>43949</v>
      </c>
      <c r="B8" s="64">
        <v>2203.11</v>
      </c>
      <c r="C8" s="64" t="s">
        <v>58</v>
      </c>
      <c r="E8" s="64" t="s">
        <v>65</v>
      </c>
      <c r="F8" s="64" t="s">
        <v>66</v>
      </c>
      <c r="G8" s="64">
        <v>-781.03</v>
      </c>
    </row>
    <row r="9" spans="1:7" x14ac:dyDescent="0.25">
      <c r="A9" s="63">
        <v>43948</v>
      </c>
      <c r="B9" s="64">
        <v>-25.14</v>
      </c>
      <c r="C9" s="64" t="s">
        <v>58</v>
      </c>
      <c r="E9" s="64" t="s">
        <v>59</v>
      </c>
      <c r="F9" s="64" t="s">
        <v>61</v>
      </c>
      <c r="G9" s="64">
        <v>-2984.14</v>
      </c>
    </row>
    <row r="10" spans="1:7" x14ac:dyDescent="0.25">
      <c r="A10" s="63">
        <v>43944</v>
      </c>
      <c r="B10" s="64">
        <v>-9.48</v>
      </c>
      <c r="C10" s="64" t="s">
        <v>58</v>
      </c>
      <c r="E10" s="64" t="s">
        <v>59</v>
      </c>
      <c r="F10" s="64" t="s">
        <v>67</v>
      </c>
      <c r="G10" s="64">
        <v>-2959</v>
      </c>
    </row>
    <row r="11" spans="1:7" x14ac:dyDescent="0.25">
      <c r="A11" s="63">
        <v>43943</v>
      </c>
      <c r="B11" s="64">
        <v>-10.95</v>
      </c>
      <c r="C11" s="64" t="s">
        <v>58</v>
      </c>
      <c r="E11" s="64" t="s">
        <v>59</v>
      </c>
      <c r="F11" s="64" t="s">
        <v>68</v>
      </c>
      <c r="G11" s="64">
        <v>-2949.52</v>
      </c>
    </row>
    <row r="12" spans="1:7" x14ac:dyDescent="0.25">
      <c r="A12" s="63">
        <v>43942</v>
      </c>
      <c r="B12" s="64">
        <v>-75.92</v>
      </c>
      <c r="C12" s="64" t="s">
        <v>58</v>
      </c>
      <c r="E12" s="64" t="s">
        <v>59</v>
      </c>
      <c r="F12" s="64" t="s">
        <v>69</v>
      </c>
      <c r="G12" s="64">
        <v>-2938.57</v>
      </c>
    </row>
    <row r="13" spans="1:7" x14ac:dyDescent="0.25">
      <c r="A13" s="63">
        <v>43942</v>
      </c>
      <c r="B13" s="64">
        <v>15.08</v>
      </c>
      <c r="C13" s="64" t="s">
        <v>58</v>
      </c>
      <c r="E13" s="64" t="s">
        <v>70</v>
      </c>
      <c r="F13" s="64" t="s">
        <v>71</v>
      </c>
      <c r="G13" s="64">
        <v>-2862.65</v>
      </c>
    </row>
    <row r="14" spans="1:7" x14ac:dyDescent="0.25">
      <c r="A14" s="63">
        <v>43942</v>
      </c>
      <c r="B14" s="64">
        <v>-116</v>
      </c>
      <c r="C14" s="64" t="s">
        <v>58</v>
      </c>
      <c r="E14" s="64" t="s">
        <v>59</v>
      </c>
      <c r="F14" s="64" t="s">
        <v>72</v>
      </c>
      <c r="G14" s="64">
        <v>-2877.73</v>
      </c>
    </row>
    <row r="15" spans="1:7" x14ac:dyDescent="0.25">
      <c r="A15" s="63">
        <v>43942</v>
      </c>
      <c r="B15" s="64">
        <v>-15.08</v>
      </c>
      <c r="C15" s="64" t="s">
        <v>58</v>
      </c>
      <c r="E15" s="64" t="s">
        <v>59</v>
      </c>
      <c r="F15" s="64" t="s">
        <v>71</v>
      </c>
      <c r="G15" s="64">
        <v>-2761.73</v>
      </c>
    </row>
    <row r="16" spans="1:7" x14ac:dyDescent="0.25">
      <c r="A16" s="63">
        <v>43941</v>
      </c>
      <c r="B16" s="64">
        <v>-25.14</v>
      </c>
      <c r="C16" s="64" t="s">
        <v>58</v>
      </c>
      <c r="E16" s="64" t="s">
        <v>59</v>
      </c>
      <c r="F16" s="64" t="s">
        <v>61</v>
      </c>
      <c r="G16" s="64">
        <v>-2746.65</v>
      </c>
    </row>
    <row r="17" spans="1:7" x14ac:dyDescent="0.25">
      <c r="A17" s="63">
        <v>43941</v>
      </c>
      <c r="B17" s="64">
        <v>-4.9000000000000004</v>
      </c>
      <c r="C17" s="64" t="s">
        <v>58</v>
      </c>
      <c r="E17" s="64" t="s">
        <v>59</v>
      </c>
      <c r="F17" s="64" t="s">
        <v>73</v>
      </c>
      <c r="G17" s="64">
        <v>-2721.51</v>
      </c>
    </row>
    <row r="18" spans="1:7" x14ac:dyDescent="0.25">
      <c r="A18" s="63">
        <v>43941</v>
      </c>
      <c r="B18" s="64">
        <v>-3.65</v>
      </c>
      <c r="C18" s="64" t="s">
        <v>58</v>
      </c>
      <c r="E18" s="64" t="s">
        <v>59</v>
      </c>
      <c r="F18" s="64" t="s">
        <v>74</v>
      </c>
      <c r="G18" s="64">
        <v>-2716.61</v>
      </c>
    </row>
    <row r="19" spans="1:7" x14ac:dyDescent="0.25">
      <c r="A19" s="63">
        <v>43941</v>
      </c>
      <c r="B19" s="64">
        <v>-43</v>
      </c>
      <c r="C19" s="64" t="s">
        <v>58</v>
      </c>
      <c r="E19" s="64" t="s">
        <v>59</v>
      </c>
      <c r="F19" s="64" t="s">
        <v>75</v>
      </c>
      <c r="G19" s="64">
        <v>-2712.96</v>
      </c>
    </row>
    <row r="20" spans="1:7" x14ac:dyDescent="0.25">
      <c r="A20" s="63">
        <v>43941</v>
      </c>
      <c r="B20" s="64">
        <v>-16</v>
      </c>
      <c r="C20" s="64" t="s">
        <v>58</v>
      </c>
      <c r="E20" s="64" t="s">
        <v>59</v>
      </c>
      <c r="F20" s="64" t="s">
        <v>76</v>
      </c>
      <c r="G20" s="64">
        <v>-2669.96</v>
      </c>
    </row>
    <row r="21" spans="1:7" x14ac:dyDescent="0.25">
      <c r="A21" s="63">
        <v>43941</v>
      </c>
      <c r="B21" s="64">
        <v>-45</v>
      </c>
      <c r="C21" s="64" t="s">
        <v>58</v>
      </c>
      <c r="E21" s="64" t="s">
        <v>59</v>
      </c>
      <c r="F21" s="64" t="s">
        <v>77</v>
      </c>
      <c r="G21" s="64">
        <v>-2653.96</v>
      </c>
    </row>
    <row r="22" spans="1:7" x14ac:dyDescent="0.25">
      <c r="A22" s="63">
        <v>43941</v>
      </c>
      <c r="B22" s="64">
        <v>-59.57</v>
      </c>
      <c r="C22" s="64" t="s">
        <v>58</v>
      </c>
      <c r="E22" s="64" t="s">
        <v>59</v>
      </c>
      <c r="F22" s="64" t="s">
        <v>82</v>
      </c>
      <c r="G22" s="64">
        <v>-2608.96</v>
      </c>
    </row>
    <row r="23" spans="1:7" x14ac:dyDescent="0.25">
      <c r="A23" s="63">
        <v>43941</v>
      </c>
      <c r="B23" s="64">
        <v>-206.53</v>
      </c>
      <c r="C23" s="64" t="s">
        <v>58</v>
      </c>
      <c r="E23" s="64" t="s">
        <v>59</v>
      </c>
      <c r="F23" s="64" t="s">
        <v>64</v>
      </c>
      <c r="G23" s="64">
        <v>-2549.39</v>
      </c>
    </row>
    <row r="24" spans="1:7" x14ac:dyDescent="0.25">
      <c r="A24" s="63">
        <v>43938</v>
      </c>
      <c r="B24" s="64">
        <v>-79</v>
      </c>
      <c r="C24" s="64" t="s">
        <v>58</v>
      </c>
      <c r="E24" s="64" t="s">
        <v>59</v>
      </c>
      <c r="F24" s="64" t="s">
        <v>75</v>
      </c>
      <c r="G24" s="64">
        <v>-2342.86</v>
      </c>
    </row>
    <row r="25" spans="1:7" x14ac:dyDescent="0.25">
      <c r="A25" s="63">
        <v>43936</v>
      </c>
      <c r="B25" s="64">
        <v>-7.28</v>
      </c>
      <c r="C25" s="64" t="s">
        <v>58</v>
      </c>
      <c r="E25" s="64" t="s">
        <v>59</v>
      </c>
      <c r="F25" s="64" t="s">
        <v>67</v>
      </c>
      <c r="G25" s="64">
        <v>-2263.86</v>
      </c>
    </row>
    <row r="26" spans="1:7" x14ac:dyDescent="0.25">
      <c r="A26" s="63">
        <v>43936</v>
      </c>
      <c r="B26" s="64">
        <v>-53.47</v>
      </c>
      <c r="C26" s="64" t="s">
        <v>58</v>
      </c>
      <c r="E26" s="64" t="s">
        <v>59</v>
      </c>
      <c r="F26" s="64" t="s">
        <v>62</v>
      </c>
      <c r="G26" s="64">
        <v>-2256.58</v>
      </c>
    </row>
    <row r="27" spans="1:7" x14ac:dyDescent="0.25">
      <c r="A27" s="63">
        <v>43935</v>
      </c>
      <c r="B27" s="64">
        <v>-118</v>
      </c>
      <c r="C27" s="64" t="s">
        <v>58</v>
      </c>
      <c r="E27" s="64" t="s">
        <v>59</v>
      </c>
      <c r="F27" s="64" t="s">
        <v>78</v>
      </c>
      <c r="G27" s="64">
        <v>-2203.11</v>
      </c>
    </row>
    <row r="28" spans="1:7" x14ac:dyDescent="0.25">
      <c r="A28" s="63">
        <v>43935</v>
      </c>
      <c r="B28" s="64">
        <v>-25.14</v>
      </c>
      <c r="C28" s="64" t="s">
        <v>58</v>
      </c>
      <c r="E28" s="64" t="s">
        <v>59</v>
      </c>
      <c r="F28" s="64" t="s">
        <v>61</v>
      </c>
      <c r="G28" s="64">
        <v>-2085.11</v>
      </c>
    </row>
    <row r="29" spans="1:7" x14ac:dyDescent="0.25">
      <c r="A29" s="63">
        <v>43935</v>
      </c>
      <c r="B29" s="64">
        <v>-413.6</v>
      </c>
      <c r="C29" s="64" t="s">
        <v>58</v>
      </c>
      <c r="E29" s="64" t="s">
        <v>59</v>
      </c>
      <c r="F29" s="64" t="s">
        <v>64</v>
      </c>
      <c r="G29" s="64">
        <v>-2059.9699999999998</v>
      </c>
    </row>
    <row r="30" spans="1:7" x14ac:dyDescent="0.25">
      <c r="A30" s="63">
        <v>43929</v>
      </c>
      <c r="B30" s="64">
        <v>-302.61</v>
      </c>
      <c r="C30" s="64" t="s">
        <v>58</v>
      </c>
      <c r="E30" s="64" t="s">
        <v>59</v>
      </c>
      <c r="F30" s="64" t="s">
        <v>71</v>
      </c>
      <c r="G30" s="64">
        <v>-1646.37</v>
      </c>
    </row>
    <row r="31" spans="1:7" x14ac:dyDescent="0.25">
      <c r="A31" s="63">
        <v>43928</v>
      </c>
      <c r="B31" s="64">
        <v>-22.94</v>
      </c>
      <c r="C31" s="64" t="s">
        <v>58</v>
      </c>
      <c r="E31" s="64" t="s">
        <v>59</v>
      </c>
      <c r="F31" s="64" t="s">
        <v>62</v>
      </c>
      <c r="G31" s="64">
        <v>-1343.76</v>
      </c>
    </row>
    <row r="32" spans="1:7" x14ac:dyDescent="0.25">
      <c r="A32" s="63">
        <v>43927</v>
      </c>
      <c r="B32" s="64">
        <v>-25.14</v>
      </c>
      <c r="C32" s="64" t="s">
        <v>58</v>
      </c>
      <c r="E32" s="64" t="s">
        <v>59</v>
      </c>
      <c r="F32" s="64" t="s">
        <v>80</v>
      </c>
      <c r="G32" s="64">
        <v>-1320.82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91" sqref="A91"/>
    </sheetView>
  </sheetViews>
  <sheetFormatPr defaultRowHeight="14" x14ac:dyDescent="0.25"/>
  <sheetData/>
  <phoneticPr fontId="1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134" sqref="N134"/>
    </sheetView>
  </sheetViews>
  <sheetFormatPr defaultRowHeight="14" x14ac:dyDescent="0.25"/>
  <sheetData/>
  <phoneticPr fontId="1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" x14ac:dyDescent="0.25"/>
  <sheetData/>
  <phoneticPr fontId="1" type="noConversion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topLeftCell="A10" workbookViewId="0">
      <selection activeCell="C30" sqref="C30"/>
    </sheetView>
  </sheetViews>
  <sheetFormatPr defaultRowHeight="14" x14ac:dyDescent="0.25"/>
  <cols>
    <col min="1" max="2" width="21.81640625" style="9" bestFit="1" customWidth="1"/>
    <col min="3" max="3" width="19.453125" style="9" bestFit="1" customWidth="1"/>
    <col min="4" max="16384" width="8.7265625" style="9"/>
  </cols>
  <sheetData>
    <row r="1" spans="1:8" ht="25" x14ac:dyDescent="0.5">
      <c r="A1" s="67" t="s">
        <v>85</v>
      </c>
      <c r="B1" s="68"/>
      <c r="C1" s="68"/>
      <c r="D1" s="68"/>
      <c r="E1" s="68"/>
      <c r="F1" s="68"/>
      <c r="G1" s="68"/>
      <c r="H1" s="68"/>
    </row>
    <row r="2" spans="1:8" ht="25" x14ac:dyDescent="0.5">
      <c r="A2" s="67" t="s">
        <v>6</v>
      </c>
      <c r="B2" s="68"/>
      <c r="C2" s="68"/>
      <c r="D2" s="68"/>
      <c r="E2" s="68"/>
      <c r="F2" s="68"/>
      <c r="G2" s="68"/>
    </row>
    <row r="3" spans="1:8" ht="14.5" x14ac:dyDescent="0.3">
      <c r="A3" s="69" t="s">
        <v>100</v>
      </c>
      <c r="B3" s="68"/>
      <c r="C3" s="68"/>
      <c r="D3" s="68"/>
      <c r="E3" s="68"/>
      <c r="F3" s="68"/>
      <c r="G3" s="68"/>
    </row>
    <row r="4" spans="1:8" ht="14.5" x14ac:dyDescent="0.3">
      <c r="A4" s="69" t="s">
        <v>7</v>
      </c>
      <c r="B4" s="68"/>
      <c r="C4" s="68"/>
      <c r="D4" s="68"/>
      <c r="E4" s="68"/>
      <c r="F4" s="68"/>
      <c r="G4" s="68"/>
    </row>
    <row r="5" spans="1:8" x14ac:dyDescent="0.25">
      <c r="A5" s="68"/>
      <c r="B5" s="68"/>
      <c r="C5" s="68"/>
      <c r="D5" s="68"/>
      <c r="E5" s="68"/>
      <c r="F5" s="68"/>
      <c r="G5" s="68"/>
      <c r="H5" s="68"/>
    </row>
    <row r="7" spans="1:8" ht="14.5" x14ac:dyDescent="0.3">
      <c r="A7" s="1" t="s">
        <v>0</v>
      </c>
      <c r="B7" s="1" t="s">
        <v>0</v>
      </c>
      <c r="C7" s="2" t="s">
        <v>1</v>
      </c>
    </row>
    <row r="8" spans="1:8" ht="14.5" x14ac:dyDescent="0.3">
      <c r="A8" s="3" t="s">
        <v>2</v>
      </c>
      <c r="B8" s="3" t="s">
        <v>0</v>
      </c>
      <c r="C8" s="4" t="s">
        <v>0</v>
      </c>
    </row>
    <row r="9" spans="1:8" ht="14.5" x14ac:dyDescent="0.3">
      <c r="A9" s="5"/>
      <c r="B9" s="5" t="s">
        <v>101</v>
      </c>
      <c r="C9" s="6">
        <v>25130.2</v>
      </c>
    </row>
    <row r="10" spans="1:8" ht="14.5" x14ac:dyDescent="0.3">
      <c r="A10" s="7" t="s">
        <v>86</v>
      </c>
      <c r="B10" s="7" t="s">
        <v>0</v>
      </c>
      <c r="C10" s="8">
        <f>SUM(C9:C9)</f>
        <v>25130.2</v>
      </c>
    </row>
    <row r="11" spans="1:8" x14ac:dyDescent="0.25">
      <c r="A11" s="61" t="s">
        <v>0</v>
      </c>
      <c r="B11" s="61" t="s">
        <v>0</v>
      </c>
      <c r="C11" s="62" t="s">
        <v>0</v>
      </c>
    </row>
    <row r="12" spans="1:8" ht="14.5" x14ac:dyDescent="0.3">
      <c r="A12" s="3" t="s">
        <v>87</v>
      </c>
      <c r="B12" s="3" t="s">
        <v>0</v>
      </c>
      <c r="C12" s="4" t="s">
        <v>0</v>
      </c>
    </row>
    <row r="13" spans="1:8" ht="14.5" x14ac:dyDescent="0.3">
      <c r="A13" s="5"/>
      <c r="B13" s="5" t="s">
        <v>102</v>
      </c>
      <c r="C13" s="6">
        <f>bookkeeping!G25+bookkeeping!G26+bookkeeping!G27+bookkeeping!G28+bookkeeping!G31+bookkeeping!G29+bookkeeping!G16</f>
        <v>1424.9636363636362</v>
      </c>
    </row>
    <row r="14" spans="1:8" ht="14.5" x14ac:dyDescent="0.3">
      <c r="A14" s="7" t="s">
        <v>88</v>
      </c>
      <c r="B14" s="7" t="s">
        <v>0</v>
      </c>
      <c r="C14" s="8">
        <f>SUM(C13)</f>
        <v>1424.9636363636362</v>
      </c>
    </row>
    <row r="15" spans="1:8" x14ac:dyDescent="0.25">
      <c r="A15" s="61" t="s">
        <v>0</v>
      </c>
      <c r="B15" s="61" t="s">
        <v>0</v>
      </c>
      <c r="C15" s="62" t="s">
        <v>0</v>
      </c>
    </row>
    <row r="16" spans="1:8" ht="14.5" x14ac:dyDescent="0.3">
      <c r="A16" s="3" t="s">
        <v>0</v>
      </c>
      <c r="B16" s="3" t="s">
        <v>0</v>
      </c>
      <c r="C16" s="4" t="s">
        <v>0</v>
      </c>
    </row>
    <row r="17" spans="1:3" ht="14.5" x14ac:dyDescent="0.3">
      <c r="A17" s="7" t="s">
        <v>89</v>
      </c>
      <c r="B17" s="7" t="s">
        <v>0</v>
      </c>
      <c r="C17" s="8">
        <f>C10-C14</f>
        <v>23705.236363636366</v>
      </c>
    </row>
    <row r="18" spans="1:3" x14ac:dyDescent="0.25">
      <c r="A18" s="61" t="s">
        <v>0</v>
      </c>
      <c r="B18" s="61" t="s">
        <v>0</v>
      </c>
      <c r="C18" s="62" t="s">
        <v>0</v>
      </c>
    </row>
    <row r="19" spans="1:3" ht="14.5" x14ac:dyDescent="0.3">
      <c r="A19" s="3" t="s">
        <v>90</v>
      </c>
      <c r="B19" s="3" t="s">
        <v>0</v>
      </c>
      <c r="C19" s="4" t="s">
        <v>0</v>
      </c>
    </row>
    <row r="20" spans="1:3" ht="14.5" x14ac:dyDescent="0.3">
      <c r="A20" s="5"/>
      <c r="B20" s="5" t="s">
        <v>3</v>
      </c>
      <c r="C20" s="6">
        <f>SUM(bookkeeping!K11:K15)</f>
        <v>228</v>
      </c>
    </row>
    <row r="21" spans="1:3" ht="14.5" x14ac:dyDescent="0.3">
      <c r="A21" s="5"/>
      <c r="B21" s="5" t="s">
        <v>91</v>
      </c>
      <c r="C21" s="6">
        <f>bookkeeping!L23</f>
        <v>107.27272727272728</v>
      </c>
    </row>
    <row r="22" spans="1:3" ht="14.5" x14ac:dyDescent="0.3">
      <c r="A22" s="5"/>
      <c r="B22" s="5" t="s">
        <v>4</v>
      </c>
      <c r="C22" s="6">
        <f>bookkeeping!Q30</f>
        <v>77.7</v>
      </c>
    </row>
    <row r="23" spans="1:3" ht="14.5" x14ac:dyDescent="0.3">
      <c r="A23" s="5"/>
      <c r="B23" s="5" t="s">
        <v>104</v>
      </c>
      <c r="C23" s="6">
        <f>SUM(bookkeeping!G39:S39)-'Profit and Loss Statement'!C13-'Profit and Loss Statement'!C20-'Profit and Loss Statement'!C21-'Profit and Loss Statement'!C22</f>
        <v>766.32727272727266</v>
      </c>
    </row>
    <row r="24" spans="1:3" ht="14.5" x14ac:dyDescent="0.3">
      <c r="A24" s="5"/>
      <c r="B24" s="5"/>
      <c r="C24" s="6"/>
    </row>
    <row r="25" spans="1:3" ht="14.5" x14ac:dyDescent="0.3">
      <c r="A25" s="5"/>
      <c r="B25" s="5"/>
      <c r="C25" s="6"/>
    </row>
    <row r="26" spans="1:3" ht="14.5" x14ac:dyDescent="0.3">
      <c r="A26" s="5"/>
      <c r="B26" s="5"/>
      <c r="C26" s="6"/>
    </row>
    <row r="27" spans="1:3" ht="14.5" x14ac:dyDescent="0.3">
      <c r="A27" s="5"/>
      <c r="B27" s="5"/>
      <c r="C27" s="6"/>
    </row>
    <row r="28" spans="1:3" ht="14.5" x14ac:dyDescent="0.3">
      <c r="A28" s="5"/>
      <c r="B28" s="5"/>
      <c r="C28" s="6"/>
    </row>
    <row r="29" spans="1:3" ht="14.5" x14ac:dyDescent="0.3">
      <c r="A29" s="5"/>
      <c r="B29" s="5"/>
      <c r="C29" s="6"/>
    </row>
    <row r="30" spans="1:3" ht="14.5" x14ac:dyDescent="0.3">
      <c r="A30" s="7" t="s">
        <v>5</v>
      </c>
      <c r="B30" s="7" t="s">
        <v>0</v>
      </c>
      <c r="C30" s="8">
        <f>SUM(C20:C29)</f>
        <v>1179.3</v>
      </c>
    </row>
    <row r="31" spans="1:3" x14ac:dyDescent="0.25">
      <c r="A31" s="61" t="s">
        <v>0</v>
      </c>
      <c r="B31" s="61" t="s">
        <v>0</v>
      </c>
      <c r="C31" s="62" t="s">
        <v>0</v>
      </c>
    </row>
    <row r="32" spans="1:3" ht="14.5" x14ac:dyDescent="0.3">
      <c r="A32" s="3" t="s">
        <v>0</v>
      </c>
      <c r="B32" s="3" t="s">
        <v>0</v>
      </c>
      <c r="C32" s="4" t="s">
        <v>0</v>
      </c>
    </row>
    <row r="33" spans="1:3" ht="14.5" x14ac:dyDescent="0.3">
      <c r="A33" s="7" t="s">
        <v>92</v>
      </c>
      <c r="B33" s="7" t="s">
        <v>0</v>
      </c>
      <c r="C33" s="8">
        <f>C17-C30</f>
        <v>22525.936363636367</v>
      </c>
    </row>
    <row r="34" spans="1:3" x14ac:dyDescent="0.25">
      <c r="A34" s="61" t="s">
        <v>0</v>
      </c>
      <c r="B34" s="61" t="s">
        <v>0</v>
      </c>
      <c r="C34" s="62" t="s">
        <v>0</v>
      </c>
    </row>
    <row r="35" spans="1:3" ht="14.5" x14ac:dyDescent="0.3">
      <c r="A35" s="3" t="s">
        <v>93</v>
      </c>
      <c r="B35" s="3" t="s">
        <v>0</v>
      </c>
      <c r="C35" s="4" t="s">
        <v>0</v>
      </c>
    </row>
    <row r="36" spans="1:3" ht="14.5" x14ac:dyDescent="0.3">
      <c r="A36" s="5"/>
      <c r="B36" s="5" t="s">
        <v>103</v>
      </c>
      <c r="C36" s="6">
        <v>0</v>
      </c>
    </row>
    <row r="37" spans="1:3" ht="14.5" x14ac:dyDescent="0.3">
      <c r="A37" s="5"/>
      <c r="B37" s="5" t="s">
        <v>94</v>
      </c>
      <c r="C37" s="6">
        <v>0</v>
      </c>
    </row>
    <row r="38" spans="1:3" ht="14.5" x14ac:dyDescent="0.3">
      <c r="A38" s="5"/>
      <c r="B38" s="5" t="s">
        <v>95</v>
      </c>
      <c r="C38" s="6">
        <v>0</v>
      </c>
    </row>
    <row r="39" spans="1:3" ht="14.5" x14ac:dyDescent="0.3">
      <c r="A39" s="7" t="s">
        <v>96</v>
      </c>
      <c r="B39" s="7" t="s">
        <v>0</v>
      </c>
      <c r="C39" s="8">
        <f>SUM(C36:C38)</f>
        <v>0</v>
      </c>
    </row>
    <row r="40" spans="1:3" x14ac:dyDescent="0.25">
      <c r="A40" s="61" t="s">
        <v>0</v>
      </c>
      <c r="B40" s="61" t="s">
        <v>0</v>
      </c>
      <c r="C40" s="62" t="s">
        <v>0</v>
      </c>
    </row>
    <row r="41" spans="1:3" ht="14.5" x14ac:dyDescent="0.3">
      <c r="A41" s="3" t="s">
        <v>97</v>
      </c>
      <c r="B41" s="3" t="s">
        <v>0</v>
      </c>
      <c r="C41" s="4" t="s">
        <v>0</v>
      </c>
    </row>
    <row r="42" spans="1:3" ht="14.5" x14ac:dyDescent="0.3">
      <c r="A42" s="7" t="s">
        <v>98</v>
      </c>
      <c r="B42" s="7" t="s">
        <v>0</v>
      </c>
      <c r="C42" s="8">
        <v>0</v>
      </c>
    </row>
    <row r="43" spans="1:3" x14ac:dyDescent="0.25">
      <c r="A43" s="61" t="s">
        <v>0</v>
      </c>
      <c r="B43" s="61" t="s">
        <v>0</v>
      </c>
      <c r="C43" s="62" t="s">
        <v>0</v>
      </c>
    </row>
    <row r="44" spans="1:3" ht="14.5" x14ac:dyDescent="0.3">
      <c r="A44" s="3" t="s">
        <v>0</v>
      </c>
      <c r="B44" s="3" t="s">
        <v>0</v>
      </c>
      <c r="C44" s="4" t="s">
        <v>0</v>
      </c>
    </row>
    <row r="45" spans="1:3" ht="14.5" x14ac:dyDescent="0.3">
      <c r="A45" s="7" t="s">
        <v>99</v>
      </c>
      <c r="B45" s="7" t="s">
        <v>0</v>
      </c>
      <c r="C45" s="8">
        <f>C33+C39-C42</f>
        <v>22525.936363636367</v>
      </c>
    </row>
    <row r="46" spans="1:3" x14ac:dyDescent="0.25">
      <c r="A46" s="61" t="s">
        <v>0</v>
      </c>
      <c r="B46" s="61" t="s">
        <v>0</v>
      </c>
      <c r="C46" s="62" t="s">
        <v>0</v>
      </c>
    </row>
  </sheetData>
  <mergeCells count="5">
    <mergeCell ref="A5:H5"/>
    <mergeCell ref="A2:G2"/>
    <mergeCell ref="A3:G3"/>
    <mergeCell ref="A4:G4"/>
    <mergeCell ref="A1:H1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4" sqref="A4"/>
    </sheetView>
  </sheetViews>
  <sheetFormatPr defaultRowHeight="14" x14ac:dyDescent="0.25"/>
  <cols>
    <col min="1" max="1" width="132.26953125" bestFit="1" customWidth="1"/>
  </cols>
  <sheetData>
    <row r="1" spans="1:1" x14ac:dyDescent="0.25">
      <c r="A1" t="s">
        <v>107</v>
      </c>
    </row>
    <row r="2" spans="1:1" x14ac:dyDescent="0.25">
      <c r="A2" t="s">
        <v>105</v>
      </c>
    </row>
    <row r="3" spans="1:1" x14ac:dyDescent="0.25">
      <c r="A3" t="s">
        <v>108</v>
      </c>
    </row>
    <row r="4" spans="1:1" x14ac:dyDescent="0.25">
      <c r="A4" t="s">
        <v>106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cash flow forecast</vt:lpstr>
      <vt:lpstr>bookkeeping</vt:lpstr>
      <vt:lpstr>Copies of transaction records</vt:lpstr>
      <vt:lpstr>Supplier account</vt:lpstr>
      <vt:lpstr>invoice</vt:lpstr>
      <vt:lpstr>Business Activity Statement</vt:lpstr>
      <vt:lpstr>Profit and Loss Statement</vt:lpstr>
      <vt:lpstr>financial plan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2020-05-31T01:58:38Z</dcterms:modified>
</cp:coreProperties>
</file>