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21025 - Western Truck Group Chevallum\7. Subcontractors\MCU's\4. Concrete Pump\"/>
    </mc:Choice>
  </mc:AlternateContent>
  <bookViews>
    <workbookView xWindow="120" yWindow="50" windowWidth="18980" windowHeight="11760"/>
  </bookViews>
  <sheets>
    <sheet name="Pump MCU" sheetId="1" r:id="rId1"/>
    <sheet name="FORECAST" sheetId="3" r:id="rId2"/>
    <sheet name="LIST" sheetId="2" r:id="rId3"/>
  </sheets>
  <definedNames>
    <definedName name="_xlnm.Print_Area" localSheetId="0">'Pump MCU'!$A$1:$AN$65</definedName>
  </definedNames>
  <calcPr calcId="152511"/>
</workbook>
</file>

<file path=xl/calcChain.xml><?xml version="1.0" encoding="utf-8"?>
<calcChain xmlns="http://schemas.openxmlformats.org/spreadsheetml/2006/main">
  <c r="Y23" i="1" l="1"/>
  <c r="Y18" i="1" l="1"/>
  <c r="C48" i="1" l="1"/>
  <c r="L48" i="1" s="1"/>
  <c r="L16" i="1"/>
  <c r="L17" i="1"/>
  <c r="L18" i="1"/>
  <c r="L20" i="1"/>
  <c r="L21" i="1"/>
  <c r="L22" i="1"/>
  <c r="L24" i="1"/>
  <c r="L25" i="1"/>
  <c r="L28" i="1"/>
  <c r="L30" i="1"/>
  <c r="L31" i="1"/>
  <c r="L34" i="1"/>
  <c r="L36" i="1"/>
  <c r="L37" i="1"/>
  <c r="L40" i="1"/>
  <c r="L42" i="1"/>
  <c r="L43" i="1"/>
  <c r="L46" i="1"/>
  <c r="L49" i="1"/>
  <c r="L52" i="1"/>
  <c r="L54" i="1"/>
  <c r="L55" i="1"/>
  <c r="L58" i="1"/>
  <c r="L59" i="1"/>
  <c r="L60" i="1"/>
  <c r="L14" i="1"/>
  <c r="L61" i="1" l="1"/>
  <c r="L56" i="1"/>
  <c r="L32" i="1"/>
  <c r="L44" i="1"/>
  <c r="L50" i="1"/>
  <c r="L38" i="1"/>
  <c r="L26" i="1"/>
  <c r="L62" i="1" l="1"/>
  <c r="L64" i="1" s="1"/>
  <c r="AD77" i="1" l="1"/>
  <c r="AD76" i="1"/>
  <c r="V68" i="1" s="1"/>
  <c r="V71" i="1" s="1"/>
  <c r="V72" i="1" s="1"/>
  <c r="AD75" i="1"/>
  <c r="AD74" i="1"/>
  <c r="AD78" i="1" l="1"/>
  <c r="AD68" i="1" s="1"/>
  <c r="AD70" i="1" s="1"/>
  <c r="AO38" i="1"/>
  <c r="E33" i="3" l="1"/>
  <c r="I33" i="3" s="1"/>
  <c r="I36" i="3" s="1"/>
  <c r="I26" i="3" s="1"/>
  <c r="A2" i="3" l="1"/>
  <c r="C2" i="3" l="1"/>
  <c r="G2" i="3" s="1"/>
  <c r="G3" i="3" s="1"/>
  <c r="AO27" i="1" l="1"/>
  <c r="AO33" i="1"/>
  <c r="AO39" i="1"/>
  <c r="AO47" i="1" l="1"/>
  <c r="AO25" i="1" l="1"/>
  <c r="AO24" i="1" l="1"/>
  <c r="AO49" i="1" l="1"/>
  <c r="AV33" i="1"/>
  <c r="AV31" i="1"/>
  <c r="AV18" i="1"/>
  <c r="AV20" i="1"/>
  <c r="AV17" i="1"/>
  <c r="AV35" i="1" l="1"/>
  <c r="AO37" i="1"/>
  <c r="AO35" i="1"/>
  <c r="AO36" i="1" l="1"/>
  <c r="AO30" i="1" l="1"/>
  <c r="AO20" i="1" l="1"/>
  <c r="AO23" i="1"/>
  <c r="AO19" i="1" l="1"/>
  <c r="AA51" i="1" l="1"/>
  <c r="AA45" i="1"/>
  <c r="AO60" i="1" l="1"/>
  <c r="AO28" i="1"/>
  <c r="AO59" i="1"/>
  <c r="AO41" i="1"/>
  <c r="AO15" i="1"/>
  <c r="AO31" i="1"/>
  <c r="AO42" i="1"/>
  <c r="AO43" i="1"/>
  <c r="AO48" i="1"/>
  <c r="AO52" i="1"/>
  <c r="AO54" i="1"/>
  <c r="AO55" i="1" l="1"/>
  <c r="AO46" i="1"/>
  <c r="AO34" i="1"/>
  <c r="AO40" i="1"/>
  <c r="AO18" i="1"/>
  <c r="AO22" i="1"/>
  <c r="AO21" i="1"/>
  <c r="AO29" i="1"/>
  <c r="AO17" i="1"/>
  <c r="AN62" i="1" l="1"/>
  <c r="AO16" i="1"/>
  <c r="Z62" i="1" l="1"/>
</calcChain>
</file>

<file path=xl/comments1.xml><?xml version="1.0" encoding="utf-8"?>
<comments xmlns="http://schemas.openxmlformats.org/spreadsheetml/2006/main">
  <authors>
    <author>Levi Carsburg</author>
  </authors>
  <commentList>
    <comment ref="X32" authorId="0" shapeId="0">
      <text>
        <r>
          <rPr>
            <b/>
            <sz val="9"/>
            <color indexed="81"/>
            <rFont val="Tahoma"/>
            <family val="2"/>
          </rPr>
          <t>Levi Carsburg:</t>
        </r>
        <r>
          <rPr>
            <sz val="9"/>
            <color indexed="81"/>
            <rFont val="Tahoma"/>
            <family val="2"/>
          </rPr>
          <t xml:space="preserve">
2 men 10.5 hours overtime on Saturday</t>
        </r>
      </text>
    </comment>
    <comment ref="AJ37" authorId="0" shapeId="0">
      <text>
        <r>
          <rPr>
            <b/>
            <sz val="9"/>
            <color indexed="81"/>
            <rFont val="Tahoma"/>
            <family val="2"/>
          </rPr>
          <t>Levi Carsburg:</t>
        </r>
        <r>
          <rPr>
            <sz val="9"/>
            <color indexed="81"/>
            <rFont val="Tahoma"/>
            <family val="2"/>
          </rPr>
          <t xml:space="preserve">
Discuss with Mick - Meeting time charged??</t>
        </r>
      </text>
    </comment>
    <comment ref="AD38" authorId="0" shapeId="0">
      <text>
        <r>
          <rPr>
            <b/>
            <sz val="9"/>
            <color indexed="81"/>
            <rFont val="Tahoma"/>
            <family val="2"/>
          </rPr>
          <t>Levi Carsburg:</t>
        </r>
        <r>
          <rPr>
            <sz val="9"/>
            <color indexed="81"/>
            <rFont val="Tahoma"/>
            <family val="2"/>
          </rPr>
          <t xml:space="preserve">
3.25 overtime hours and washout bag</t>
        </r>
      </text>
    </comment>
    <comment ref="X52" authorId="0" shapeId="0">
      <text>
        <r>
          <rPr>
            <b/>
            <sz val="9"/>
            <color indexed="81"/>
            <rFont val="Tahoma"/>
            <family val="2"/>
          </rPr>
          <t>Levi Carsburg:</t>
        </r>
        <r>
          <rPr>
            <sz val="9"/>
            <color indexed="81"/>
            <rFont val="Tahoma"/>
            <family val="2"/>
          </rPr>
          <t xml:space="preserve">
2 MEN 11.25 TIMES 2</t>
        </r>
      </text>
    </comment>
    <comment ref="AD55" authorId="0" shapeId="0">
      <text>
        <r>
          <rPr>
            <b/>
            <sz val="9"/>
            <color indexed="81"/>
            <rFont val="Tahoma"/>
            <family val="2"/>
          </rPr>
          <t>Levi Carsburg:</t>
        </r>
        <r>
          <rPr>
            <sz val="9"/>
            <color indexed="81"/>
            <rFont val="Tahoma"/>
            <family val="2"/>
          </rPr>
          <t xml:space="preserve">
2 men for 1.25 hrs</t>
        </r>
      </text>
    </comment>
  </commentList>
</comments>
</file>

<file path=xl/sharedStrings.xml><?xml version="1.0" encoding="utf-8"?>
<sst xmlns="http://schemas.openxmlformats.org/spreadsheetml/2006/main" count="285" uniqueCount="182">
  <si>
    <t>Project Name:</t>
  </si>
  <si>
    <t>Project Number:</t>
  </si>
  <si>
    <t>Details of Order</t>
  </si>
  <si>
    <t>Rate</t>
  </si>
  <si>
    <t>Area</t>
  </si>
  <si>
    <t>m3 Pumped</t>
  </si>
  <si>
    <t>Surcharges</t>
  </si>
  <si>
    <t xml:space="preserve">Priming materials </t>
  </si>
  <si>
    <t>Off Site Clean Out</t>
  </si>
  <si>
    <t>Overtime(hrs)</t>
  </si>
  <si>
    <t>Standard Charges</t>
  </si>
  <si>
    <t>Based on a 46m pump.</t>
  </si>
  <si>
    <t>Total</t>
  </si>
  <si>
    <t>Hrs on site, inc travel $</t>
  </si>
  <si>
    <t>Cubic Metre rate</t>
  </si>
  <si>
    <t>No. of Men</t>
  </si>
  <si>
    <t>Plant Rate</t>
  </si>
  <si>
    <t>Hourly Rate</t>
  </si>
  <si>
    <t>BOOM SIZE</t>
  </si>
  <si>
    <t>Line Pump</t>
  </si>
  <si>
    <t>48 BOOM</t>
  </si>
  <si>
    <t>M3 Rate</t>
  </si>
  <si>
    <t>Contingencies</t>
  </si>
  <si>
    <t xml:space="preserve">Extra Visits </t>
  </si>
  <si>
    <t xml:space="preserve">Sat Allowance </t>
  </si>
  <si>
    <t>TOTAL:</t>
  </si>
  <si>
    <t>Waiting hours/ extra men etc</t>
  </si>
  <si>
    <t xml:space="preserve">Variance </t>
  </si>
  <si>
    <t>Date</t>
  </si>
  <si>
    <t>m3 Estimate</t>
  </si>
  <si>
    <t>Plus 1 TRAV</t>
  </si>
  <si>
    <t xml:space="preserve">Priming </t>
  </si>
  <si>
    <t>Mach Hrs, inc travel $</t>
  </si>
  <si>
    <t>SAT/ SUN Overtime(hrs)</t>
  </si>
  <si>
    <t>Var to Est</t>
  </si>
  <si>
    <t>Extra Hours/ Over Estimate</t>
  </si>
  <si>
    <t>Cost Extra Hours</t>
  </si>
  <si>
    <t>CONCRETE DELAYS</t>
  </si>
  <si>
    <t>Comments</t>
  </si>
  <si>
    <t>INV No</t>
  </si>
  <si>
    <t>INV Date</t>
  </si>
  <si>
    <t>Total Net $</t>
  </si>
  <si>
    <t>M3/ Hour</t>
  </si>
  <si>
    <t>Actual Quantity</t>
  </si>
  <si>
    <t>PO Quantities and Rates</t>
  </si>
  <si>
    <t>TOTAL PO $:</t>
  </si>
  <si>
    <t>Spent to Date</t>
  </si>
  <si>
    <t xml:space="preserve">Original Estimate - </t>
  </si>
  <si>
    <t>PO Quantities &amp; Cost</t>
  </si>
  <si>
    <r>
      <t>ENTER</t>
    </r>
    <r>
      <rPr>
        <b/>
        <sz val="18"/>
        <color theme="5" tint="-0.249977111117893"/>
        <rFont val="Calibri"/>
        <family val="2"/>
      </rPr>
      <t>↓</t>
    </r>
  </si>
  <si>
    <t>↓</t>
  </si>
  <si>
    <r>
      <t>ENTER</t>
    </r>
    <r>
      <rPr>
        <b/>
        <sz val="18"/>
        <color theme="9" tint="-0.249977111117893"/>
        <rFont val="Calibri"/>
        <family val="2"/>
      </rPr>
      <t>↓</t>
    </r>
  </si>
  <si>
    <t>MCU Total difference</t>
  </si>
  <si>
    <t>split with line 20 approx column spent</t>
  </si>
  <si>
    <t>Docket</t>
  </si>
  <si>
    <t>A To D Footings</t>
  </si>
  <si>
    <t>Est</t>
  </si>
  <si>
    <t>m3</t>
  </si>
  <si>
    <t>Act</t>
  </si>
  <si>
    <t>Var</t>
  </si>
  <si>
    <t>hrs</t>
  </si>
  <si>
    <t>43-48</t>
  </si>
  <si>
    <t>Boom</t>
  </si>
  <si>
    <t>43-60</t>
  </si>
  <si>
    <t>A &amp; B Columns</t>
  </si>
  <si>
    <t>A &amp; B SOG</t>
  </si>
  <si>
    <t>Hanson's on first few pours</t>
  </si>
  <si>
    <t>Estimate both M3 &amp; Pump Hours</t>
  </si>
  <si>
    <t>End Oct PUMP Analysis</t>
  </si>
  <si>
    <t>Credits Received</t>
  </si>
  <si>
    <t>Bogged Pump and Meeting $2K- Wrong Pump sent</t>
  </si>
  <si>
    <t>Concrete Pumping: MCU Sheet</t>
  </si>
  <si>
    <t xml:space="preserve">Discussed on MCU Site Meeting; </t>
  </si>
  <si>
    <t xml:space="preserve">Adjusted MCU to $122K, </t>
  </si>
  <si>
    <t>No change to Forecast; covered by contingency</t>
  </si>
  <si>
    <t>PO: 17190045</t>
  </si>
  <si>
    <t>completed</t>
  </si>
  <si>
    <t xml:space="preserve">How we are using the pump </t>
  </si>
  <si>
    <t>split with line 26 approx poured footings as well</t>
  </si>
  <si>
    <t>FFC (Actual, FCC)</t>
  </si>
  <si>
    <t xml:space="preserve">m^3 </t>
  </si>
  <si>
    <t>HRS</t>
  </si>
  <si>
    <t>$/m^3</t>
  </si>
  <si>
    <t>BOOM</t>
  </si>
  <si>
    <t>$/HR</t>
  </si>
  <si>
    <t>m^3/HR</t>
  </si>
  <si>
    <t>Forecast $</t>
  </si>
  <si>
    <t>Corefill rest of Zone E lvl 1 and all of lvl 2</t>
  </si>
  <si>
    <t>Levis working out on following page</t>
  </si>
  <si>
    <t>FCC Forecast Cost to Complete</t>
  </si>
  <si>
    <t>Maintenance &amp; Footpaths etc</t>
  </si>
  <si>
    <t>Jan 2019 Forecast To Go</t>
  </si>
  <si>
    <t>Corefill rest of Zone lvl 2</t>
  </si>
  <si>
    <t>Corefill Maintennaince building</t>
  </si>
  <si>
    <t>Loss:</t>
  </si>
  <si>
    <t>$40K  Corefill - Due to m3 calculation</t>
  </si>
  <si>
    <t xml:space="preserve">Budgeted to pour at 7m/3 and corefill </t>
  </si>
  <si>
    <t>Justification for Overrun</t>
  </si>
  <si>
    <t xml:space="preserve">$17K building Structure &amp; Footings </t>
  </si>
  <si>
    <t>Reasoning</t>
  </si>
  <si>
    <t xml:space="preserve">e.g. zone D footings were poured over 4 pours </t>
  </si>
  <si>
    <t>Split zone pours up multiple times:</t>
  </si>
  <si>
    <t>Columns were poured over multiple pours and original budget had multiple zones in 1 pour</t>
  </si>
  <si>
    <t xml:space="preserve">1) </t>
  </si>
  <si>
    <t>2)</t>
  </si>
  <si>
    <t xml:space="preserve">Allowed ground level 6.6 hours and $2,830 actually cost 64 hours and 16.5k </t>
  </si>
  <si>
    <t>Allowed lvl 1 6.6 hours and $3,700 actually cost 59 hours and $20k</t>
  </si>
  <si>
    <t>Will be same as above for level 2</t>
  </si>
  <si>
    <t>3)</t>
  </si>
  <si>
    <t xml:space="preserve">Variation column was adding correct columns in actual section but against budget was picking up the  additional column </t>
  </si>
  <si>
    <t>This resulted in the variance to budget column not looking as bad intially</t>
  </si>
  <si>
    <t>On further intepretation this was a mistake and was rectified totalling column F which was $16k</t>
  </si>
  <si>
    <t>4)</t>
  </si>
  <si>
    <t>Efficiency of pouring speed</t>
  </si>
  <si>
    <t xml:space="preserve">Budget predicted a pour rate of 14m3/ hour on ground and 17m3/hr-20m3/hr on suspended </t>
  </si>
  <si>
    <t xml:space="preserve">Original calculation in budget was incorrect </t>
  </si>
  <si>
    <t>Actually poured a lot less rate in footings. Ground and suspended were fine pour rate</t>
  </si>
  <si>
    <t>5)</t>
  </si>
  <si>
    <t xml:space="preserve">Corefill rate was 2.68m3/hr this was coordinated by the bricklaying company </t>
  </si>
  <si>
    <t xml:space="preserve">This rate of 2.68m3/hr is slow which didn't help with the initial budget mistake </t>
  </si>
  <si>
    <t xml:space="preserve">Justification on following page </t>
  </si>
  <si>
    <t xml:space="preserve">$16K - Sheet picked up additional line in Calc </t>
  </si>
  <si>
    <t>, caused delay in losses</t>
  </si>
  <si>
    <t>Equals spent to dat $144,290.90+ $33,234.95 cost to go</t>
  </si>
  <si>
    <t>Total commited</t>
  </si>
  <si>
    <t>other invoices on code</t>
  </si>
  <si>
    <t>pending invoices in Jobpac</t>
  </si>
  <si>
    <t>Forecast to go</t>
  </si>
  <si>
    <t>left on Purchase order</t>
  </si>
  <si>
    <t>FORECAST FINAL COST</t>
  </si>
  <si>
    <t>Forecast works</t>
  </si>
  <si>
    <t>3x visits westernside line pumps</t>
  </si>
  <si>
    <t>2x visits south courtyard (different colour) 31m boom</t>
  </si>
  <si>
    <t>3x visits eastern side 36m boom</t>
  </si>
  <si>
    <t>1x visit north courtyard</t>
  </si>
  <si>
    <t>August</t>
  </si>
  <si>
    <t>Total Commited</t>
  </si>
  <si>
    <t>pending invoices on JP</t>
  </si>
  <si>
    <t>left on purchase order</t>
  </si>
  <si>
    <t>FFC</t>
  </si>
  <si>
    <t>Difference</t>
  </si>
  <si>
    <t>21025 Western Trucks Chevallum</t>
  </si>
  <si>
    <t>Service Pit</t>
  </si>
  <si>
    <t>Footings</t>
  </si>
  <si>
    <t>Ground Slab</t>
  </si>
  <si>
    <t>External Ground Slab 1</t>
  </si>
  <si>
    <t>External Ground Slab 2</t>
  </si>
  <si>
    <t>Suspended Slab</t>
  </si>
  <si>
    <t>Travel Time - Both Ways</t>
  </si>
  <si>
    <t>Metreage Rate</t>
  </si>
  <si>
    <t>Primer</t>
  </si>
  <si>
    <t>40m Boom - Ground Slab - 5 Visits</t>
  </si>
  <si>
    <t>40m Boom - Footings - 3 Visits</t>
  </si>
  <si>
    <t>40m Boom - Binding Slab 1 Visit</t>
  </si>
  <si>
    <t>40m Boom - Basement Slab Level Pour - 1 Visit</t>
  </si>
  <si>
    <t>40m Boom - Wall Pours - 3 Visits</t>
  </si>
  <si>
    <t>58m Boom - External Ground Slab 1 - 5 Visits</t>
  </si>
  <si>
    <t>40m Boom - External Ground Slab 2 - 2 Visits</t>
  </si>
  <si>
    <t>58m Boom - Suspended Slab - 1 Visit</t>
  </si>
  <si>
    <t>Hours</t>
  </si>
  <si>
    <t>Variance to Budget - As Contingency</t>
  </si>
  <si>
    <t>inc</t>
  </si>
  <si>
    <t>Service Pit Slab Pour 1</t>
  </si>
  <si>
    <t>34 BOOM</t>
  </si>
  <si>
    <t>WTG Chevallum</t>
  </si>
  <si>
    <t>TOTAL</t>
  </si>
  <si>
    <t>21-25 BOOM</t>
  </si>
  <si>
    <t>26-32 BOOM</t>
  </si>
  <si>
    <t>34-36 BOOM</t>
  </si>
  <si>
    <t>38-40 BOOM</t>
  </si>
  <si>
    <t>42-43 BOOM</t>
  </si>
  <si>
    <t>45-48 BOOM</t>
  </si>
  <si>
    <t>50-52 BOOM</t>
  </si>
  <si>
    <t>53-55 BOOM</t>
  </si>
  <si>
    <t>57-58 BOOM</t>
  </si>
  <si>
    <t>61 BOOM</t>
  </si>
  <si>
    <t>FIBRE MIX</t>
  </si>
  <si>
    <t>WASHOUT BAGS</t>
  </si>
  <si>
    <t>per m3</t>
  </si>
  <si>
    <t>per bag</t>
  </si>
  <si>
    <t>each</t>
  </si>
  <si>
    <t>OFFSITE WASHOUT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</si>
</sst>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$&quot;#,##0;[Red]\-&quot;$&quot;#,##0"/>
    <numFmt numFmtId="8" formatCode="&quot;$&quot;#,##0.00;[Red]\-&quot;$&quot;#,##0.00"/>
    <numFmt numFmtId="44" formatCode="_-&quot;$&quot;* #,##0.00_-;\-&quot;$&quot;* #,##0.00_-;_-&quot;$&quot;* &quot;-&quot;??_-;_-@_-"/>
    <numFmt numFmtId="164" formatCode="&quot;$&quot;#,##0.00"/>
    <numFmt numFmtId="165" formatCode="0.0"/>
    <numFmt numFmtId="166" formatCode="&quot;$&quot;#,##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rgb="FF006100"/>
      <name val="Calibri"/>
      <family val="2"/>
      <scheme val="minor"/>
    </font>
    <font>
      <sz val="28"/>
      <color theme="1"/>
      <name val="Calibri"/>
      <family val="2"/>
      <scheme val="minor"/>
    </font>
    <font>
      <b/>
      <u/>
      <sz val="11"/>
      <color theme="1"/>
      <name val="Arial"/>
      <family val="2"/>
    </font>
    <font>
      <b/>
      <u/>
      <sz val="11"/>
      <name val="Arial"/>
      <family val="2"/>
    </font>
    <font>
      <b/>
      <u val="singleAccounting"/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u/>
      <sz val="11"/>
      <color theme="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u/>
      <sz val="11"/>
      <name val="Calibri"/>
      <family val="2"/>
      <scheme val="minor"/>
    </font>
    <font>
      <b/>
      <u val="singleAccounting"/>
      <sz val="12"/>
      <name val="Calibri"/>
      <family val="2"/>
      <scheme val="minor"/>
    </font>
    <font>
      <b/>
      <sz val="18"/>
      <color theme="5" tint="-0.249977111117893"/>
      <name val="Calibri"/>
      <family val="2"/>
      <scheme val="minor"/>
    </font>
    <font>
      <b/>
      <sz val="18"/>
      <color theme="5" tint="-0.249977111117893"/>
      <name val="Calibri"/>
      <family val="2"/>
    </font>
    <font>
      <b/>
      <sz val="18"/>
      <color theme="9" tint="-0.249977111117893"/>
      <name val="Calibri"/>
      <family val="2"/>
    </font>
    <font>
      <b/>
      <sz val="18"/>
      <color theme="9" tint="-0.249977111117893"/>
      <name val="Calibri"/>
      <family val="2"/>
      <scheme val="minor"/>
    </font>
    <font>
      <sz val="11"/>
      <color theme="9" tint="-0.249977111117893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4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sz val="11"/>
      <color theme="4" tint="-0.249977111117893"/>
      <name val="Arial"/>
      <family val="2"/>
    </font>
    <font>
      <b/>
      <sz val="28"/>
      <color rgb="FF006600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 val="singleAccounting"/>
      <sz val="12"/>
      <color theme="1"/>
      <name val="Calibri"/>
      <family val="2"/>
      <scheme val="minor"/>
    </font>
    <font>
      <b/>
      <u/>
      <sz val="11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</fills>
  <borders count="5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auto="1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8" borderId="0" applyNumberFormat="0" applyBorder="0" applyAlignment="0" applyProtection="0"/>
  </cellStyleXfs>
  <cellXfs count="274">
    <xf numFmtId="0" fontId="0" fillId="0" borderId="0" xfId="0"/>
    <xf numFmtId="0" fontId="3" fillId="0" borderId="0" xfId="0" applyFont="1"/>
    <xf numFmtId="44" fontId="0" fillId="0" borderId="0" xfId="1" applyFont="1"/>
    <xf numFmtId="0" fontId="3" fillId="0" borderId="0" xfId="0" applyFont="1" applyBorder="1"/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44" fontId="2" fillId="0" borderId="0" xfId="1" applyFont="1" applyAlignment="1" applyProtection="1">
      <alignment horizontal="right"/>
      <protection locked="0"/>
    </xf>
    <xf numFmtId="0" fontId="3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3" fillId="0" borderId="5" xfId="0" applyFont="1" applyBorder="1" applyProtection="1">
      <protection locked="0"/>
    </xf>
    <xf numFmtId="0" fontId="0" fillId="0" borderId="0" xfId="0" applyProtection="1">
      <protection locked="0"/>
    </xf>
    <xf numFmtId="0" fontId="2" fillId="3" borderId="4" xfId="0" applyFont="1" applyFill="1" applyBorder="1" applyAlignment="1" applyProtection="1">
      <alignment horizontal="center" wrapText="1"/>
      <protection locked="0"/>
    </xf>
    <xf numFmtId="0" fontId="3" fillId="2" borderId="8" xfId="0" applyFont="1" applyFill="1" applyBorder="1" applyProtection="1">
      <protection locked="0"/>
    </xf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0" fontId="2" fillId="4" borderId="6" xfId="0" applyFont="1" applyFill="1" applyBorder="1" applyAlignment="1" applyProtection="1">
      <alignment horizontal="center" vertical="center" wrapText="1"/>
      <protection locked="0"/>
    </xf>
    <xf numFmtId="0" fontId="2" fillId="4" borderId="14" xfId="0" applyFont="1" applyFill="1" applyBorder="1" applyAlignment="1" applyProtection="1">
      <alignment horizontal="center" vertical="center" wrapText="1"/>
      <protection locked="0"/>
    </xf>
    <xf numFmtId="0" fontId="2" fillId="4" borderId="15" xfId="0" applyFont="1" applyFill="1" applyBorder="1" applyAlignment="1" applyProtection="1">
      <alignment horizontal="center" vertical="center" wrapText="1"/>
      <protection locked="0"/>
    </xf>
    <xf numFmtId="44" fontId="2" fillId="4" borderId="16" xfId="1" applyFont="1" applyFill="1" applyBorder="1" applyAlignment="1" applyProtection="1">
      <alignment horizontal="center" vertical="center" wrapText="1"/>
      <protection locked="0"/>
    </xf>
    <xf numFmtId="0" fontId="2" fillId="4" borderId="3" xfId="0" applyFont="1" applyFill="1" applyBorder="1" applyAlignment="1" applyProtection="1">
      <alignment horizontal="center" vertical="center" wrapText="1"/>
      <protection locked="0"/>
    </xf>
    <xf numFmtId="44" fontId="2" fillId="4" borderId="6" xfId="1" applyFont="1" applyFill="1" applyBorder="1" applyAlignment="1" applyProtection="1">
      <alignment horizontal="center" vertical="center" wrapText="1"/>
      <protection locked="0"/>
    </xf>
    <xf numFmtId="0" fontId="3" fillId="6" borderId="5" xfId="0" applyFont="1" applyFill="1" applyBorder="1" applyProtection="1">
      <protection locked="0"/>
    </xf>
    <xf numFmtId="44" fontId="3" fillId="6" borderId="7" xfId="1" applyFont="1" applyFill="1" applyBorder="1" applyAlignment="1" applyProtection="1">
      <alignment horizontal="right"/>
      <protection locked="0"/>
    </xf>
    <xf numFmtId="0" fontId="2" fillId="6" borderId="5" xfId="0" applyFont="1" applyFill="1" applyBorder="1" applyProtection="1">
      <protection locked="0"/>
    </xf>
    <xf numFmtId="0" fontId="3" fillId="0" borderId="21" xfId="0" applyFont="1" applyBorder="1" applyAlignment="1" applyProtection="1">
      <alignment horizontal="right"/>
      <protection locked="0"/>
    </xf>
    <xf numFmtId="44" fontId="3" fillId="0" borderId="21" xfId="1" applyFont="1" applyBorder="1" applyAlignment="1" applyProtection="1">
      <alignment horizontal="right"/>
      <protection locked="0"/>
    </xf>
    <xf numFmtId="44" fontId="3" fillId="0" borderId="21" xfId="1" applyFont="1" applyBorder="1" applyProtection="1">
      <protection locked="0"/>
    </xf>
    <xf numFmtId="0" fontId="3" fillId="0" borderId="19" xfId="0" applyFont="1" applyBorder="1" applyAlignment="1" applyProtection="1">
      <protection locked="0"/>
    </xf>
    <xf numFmtId="0" fontId="2" fillId="0" borderId="18" xfId="0" applyFont="1" applyBorder="1" applyAlignment="1" applyProtection="1">
      <protection locked="0"/>
    </xf>
    <xf numFmtId="6" fontId="2" fillId="0" borderId="19" xfId="0" applyNumberFormat="1" applyFont="1" applyBorder="1" applyAlignment="1" applyProtection="1">
      <protection locked="0"/>
    </xf>
    <xf numFmtId="164" fontId="0" fillId="0" borderId="0" xfId="0" applyNumberFormat="1" applyProtection="1">
      <protection locked="0"/>
    </xf>
    <xf numFmtId="44" fontId="2" fillId="4" borderId="12" xfId="1" applyFont="1" applyFill="1" applyBorder="1" applyAlignment="1" applyProtection="1">
      <alignment horizontal="center" vertical="center" wrapText="1"/>
      <protection locked="0"/>
    </xf>
    <xf numFmtId="44" fontId="3" fillId="6" borderId="13" xfId="1" applyFont="1" applyFill="1" applyBorder="1" applyAlignment="1" applyProtection="1">
      <alignment horizontal="right"/>
      <protection locked="0"/>
    </xf>
    <xf numFmtId="0" fontId="9" fillId="2" borderId="5" xfId="0" applyFont="1" applyFill="1" applyBorder="1" applyAlignment="1" applyProtection="1">
      <alignment horizontal="center"/>
      <protection locked="0"/>
    </xf>
    <xf numFmtId="0" fontId="3" fillId="0" borderId="21" xfId="0" applyFont="1" applyBorder="1" applyProtection="1">
      <protection locked="0"/>
    </xf>
    <xf numFmtId="44" fontId="3" fillId="6" borderId="21" xfId="1" applyFont="1" applyFill="1" applyBorder="1" applyProtection="1">
      <protection locked="0"/>
    </xf>
    <xf numFmtId="164" fontId="5" fillId="6" borderId="21" xfId="0" applyNumberFormat="1" applyFont="1" applyFill="1" applyBorder="1" applyAlignment="1" applyProtection="1">
      <alignment horizontal="right"/>
      <protection locked="0"/>
    </xf>
    <xf numFmtId="0" fontId="3" fillId="0" borderId="21" xfId="1" applyNumberFormat="1" applyFont="1" applyBorder="1" applyAlignment="1" applyProtection="1">
      <alignment horizontal="center" vertical="center"/>
      <protection locked="0"/>
    </xf>
    <xf numFmtId="164" fontId="3" fillId="9" borderId="21" xfId="0" applyNumberFormat="1" applyFont="1" applyFill="1" applyBorder="1" applyProtection="1">
      <protection locked="0"/>
    </xf>
    <xf numFmtId="44" fontId="3" fillId="9" borderId="21" xfId="1" applyFont="1" applyFill="1" applyBorder="1" applyProtection="1">
      <protection locked="0"/>
    </xf>
    <xf numFmtId="164" fontId="3" fillId="6" borderId="21" xfId="0" applyNumberFormat="1" applyFont="1" applyFill="1" applyBorder="1" applyProtection="1">
      <protection locked="0"/>
    </xf>
    <xf numFmtId="0" fontId="3" fillId="2" borderId="21" xfId="0" applyFont="1" applyFill="1" applyBorder="1" applyProtection="1">
      <protection locked="0"/>
    </xf>
    <xf numFmtId="0" fontId="3" fillId="2" borderId="21" xfId="0" applyFont="1" applyFill="1" applyBorder="1" applyAlignment="1" applyProtection="1">
      <alignment horizontal="right"/>
      <protection locked="0"/>
    </xf>
    <xf numFmtId="44" fontId="3" fillId="2" borderId="21" xfId="1" applyFont="1" applyFill="1" applyBorder="1" applyProtection="1">
      <protection locked="0"/>
    </xf>
    <xf numFmtId="44" fontId="3" fillId="2" borderId="21" xfId="1" applyFont="1" applyFill="1" applyBorder="1" applyAlignment="1" applyProtection="1">
      <alignment horizontal="right"/>
      <protection locked="0"/>
    </xf>
    <xf numFmtId="164" fontId="5" fillId="2" borderId="21" xfId="0" applyNumberFormat="1" applyFont="1" applyFill="1" applyBorder="1" applyAlignment="1" applyProtection="1">
      <alignment horizontal="right"/>
      <protection locked="0"/>
    </xf>
    <xf numFmtId="6" fontId="3" fillId="2" borderId="21" xfId="0" applyNumberFormat="1" applyFont="1" applyFill="1" applyBorder="1" applyProtection="1">
      <protection locked="0"/>
    </xf>
    <xf numFmtId="0" fontId="2" fillId="2" borderId="21" xfId="0" applyFont="1" applyFill="1" applyBorder="1" applyProtection="1">
      <protection locked="0"/>
    </xf>
    <xf numFmtId="165" fontId="3" fillId="0" borderId="21" xfId="0" applyNumberFormat="1" applyFont="1" applyBorder="1" applyAlignment="1" applyProtection="1">
      <alignment horizontal="right"/>
      <protection locked="0"/>
    </xf>
    <xf numFmtId="165" fontId="3" fillId="0" borderId="21" xfId="0" applyNumberFormat="1" applyFont="1" applyBorder="1" applyProtection="1">
      <protection locked="0"/>
    </xf>
    <xf numFmtId="1" fontId="2" fillId="6" borderId="5" xfId="0" applyNumberFormat="1" applyFont="1" applyFill="1" applyBorder="1" applyProtection="1">
      <protection locked="0"/>
    </xf>
    <xf numFmtId="44" fontId="2" fillId="2" borderId="1" xfId="0" applyNumberFormat="1" applyFont="1" applyFill="1" applyBorder="1" applyAlignment="1">
      <alignment horizontal="center"/>
    </xf>
    <xf numFmtId="0" fontId="3" fillId="0" borderId="23" xfId="0" applyFont="1" applyBorder="1" applyAlignment="1" applyProtection="1">
      <protection locked="0"/>
    </xf>
    <xf numFmtId="164" fontId="3" fillId="0" borderId="20" xfId="0" applyNumberFormat="1" applyFont="1" applyBorder="1" applyAlignment="1" applyProtection="1">
      <protection locked="0"/>
    </xf>
    <xf numFmtId="0" fontId="2" fillId="4" borderId="4" xfId="0" applyFont="1" applyFill="1" applyBorder="1" applyProtection="1">
      <protection locked="0"/>
    </xf>
    <xf numFmtId="44" fontId="2" fillId="4" borderId="11" xfId="1" applyFont="1" applyFill="1" applyBorder="1" applyAlignment="1" applyProtection="1">
      <alignment horizontal="center" vertical="center" wrapText="1"/>
      <protection locked="0"/>
    </xf>
    <xf numFmtId="0" fontId="3" fillId="2" borderId="25" xfId="0" applyFont="1" applyFill="1" applyBorder="1" applyProtection="1">
      <protection locked="0"/>
    </xf>
    <xf numFmtId="0" fontId="2" fillId="4" borderId="26" xfId="0" applyFont="1" applyFill="1" applyBorder="1" applyAlignment="1" applyProtection="1">
      <alignment horizontal="center" vertical="center" wrapText="1"/>
      <protection locked="0"/>
    </xf>
    <xf numFmtId="0" fontId="2" fillId="2" borderId="27" xfId="0" applyFont="1" applyFill="1" applyBorder="1" applyProtection="1">
      <protection locked="0"/>
    </xf>
    <xf numFmtId="0" fontId="3" fillId="0" borderId="27" xfId="0" applyFont="1" applyBorder="1" applyProtection="1">
      <protection locked="0"/>
    </xf>
    <xf numFmtId="0" fontId="3" fillId="2" borderId="27" xfId="0" applyFont="1" applyFill="1" applyBorder="1" applyProtection="1">
      <protection locked="0"/>
    </xf>
    <xf numFmtId="165" fontId="3" fillId="0" borderId="27" xfId="0" applyNumberFormat="1" applyFont="1" applyBorder="1" applyProtection="1">
      <protection locked="0"/>
    </xf>
    <xf numFmtId="0" fontId="2" fillId="6" borderId="28" xfId="0" applyFont="1" applyFill="1" applyBorder="1" applyProtection="1">
      <protection locked="0"/>
    </xf>
    <xf numFmtId="6" fontId="2" fillId="0" borderId="29" xfId="0" applyNumberFormat="1" applyFont="1" applyBorder="1" applyAlignment="1" applyProtection="1">
      <protection locked="0"/>
    </xf>
    <xf numFmtId="6" fontId="3" fillId="2" borderId="30" xfId="0" applyNumberFormat="1" applyFont="1" applyFill="1" applyBorder="1" applyProtection="1">
      <protection locked="0"/>
    </xf>
    <xf numFmtId="164" fontId="3" fillId="0" borderId="30" xfId="0" applyNumberFormat="1" applyFont="1" applyBorder="1"/>
    <xf numFmtId="44" fontId="3" fillId="2" borderId="30" xfId="1" applyFont="1" applyFill="1" applyBorder="1" applyAlignment="1" applyProtection="1">
      <alignment horizontal="right"/>
      <protection locked="0"/>
    </xf>
    <xf numFmtId="0" fontId="12" fillId="0" borderId="0" xfId="0" applyFont="1" applyAlignment="1" applyProtection="1">
      <alignment horizontal="right"/>
      <protection locked="0"/>
    </xf>
    <xf numFmtId="0" fontId="14" fillId="11" borderId="6" xfId="0" applyFont="1" applyFill="1" applyBorder="1" applyAlignment="1">
      <alignment horizontal="center" wrapText="1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2" fillId="2" borderId="31" xfId="0" applyFont="1" applyFill="1" applyBorder="1" applyProtection="1">
      <protection locked="0"/>
    </xf>
    <xf numFmtId="0" fontId="3" fillId="0" borderId="31" xfId="0" applyFont="1" applyBorder="1" applyProtection="1">
      <protection locked="0"/>
    </xf>
    <xf numFmtId="0" fontId="3" fillId="2" borderId="31" xfId="0" applyFont="1" applyFill="1" applyBorder="1" applyProtection="1">
      <protection locked="0"/>
    </xf>
    <xf numFmtId="165" fontId="3" fillId="0" borderId="31" xfId="0" applyNumberFormat="1" applyFont="1" applyBorder="1" applyProtection="1">
      <protection locked="0"/>
    </xf>
    <xf numFmtId="0" fontId="2" fillId="6" borderId="32" xfId="0" applyFont="1" applyFill="1" applyBorder="1" applyProtection="1"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14" fontId="3" fillId="0" borderId="31" xfId="0" applyNumberFormat="1" applyFont="1" applyBorder="1" applyProtection="1">
      <protection locked="0"/>
    </xf>
    <xf numFmtId="2" fontId="3" fillId="0" borderId="21" xfId="0" applyNumberFormat="1" applyFont="1" applyBorder="1" applyAlignment="1" applyProtection="1">
      <alignment horizontal="center"/>
      <protection locked="0"/>
    </xf>
    <xf numFmtId="0" fontId="3" fillId="0" borderId="21" xfId="0" applyFont="1" applyBorder="1" applyAlignment="1" applyProtection="1">
      <alignment horizontal="center"/>
      <protection locked="0"/>
    </xf>
    <xf numFmtId="0" fontId="3" fillId="2" borderId="21" xfId="0" applyFont="1" applyFill="1" applyBorder="1" applyAlignment="1" applyProtection="1">
      <alignment horizontal="center"/>
      <protection locked="0"/>
    </xf>
    <xf numFmtId="165" fontId="3" fillId="0" borderId="21" xfId="0" applyNumberFormat="1" applyFont="1" applyBorder="1" applyAlignment="1" applyProtection="1">
      <alignment horizontal="center"/>
      <protection locked="0"/>
    </xf>
    <xf numFmtId="0" fontId="2" fillId="2" borderId="9" xfId="0" applyNumberFormat="1" applyFont="1" applyFill="1" applyBorder="1" applyAlignment="1">
      <alignment horizontal="center" vertical="center"/>
    </xf>
    <xf numFmtId="0" fontId="2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>
      <alignment horizontal="center"/>
    </xf>
    <xf numFmtId="0" fontId="3" fillId="0" borderId="0" xfId="0" applyNumberFormat="1" applyFont="1" applyAlignment="1">
      <alignment horizontal="center"/>
    </xf>
    <xf numFmtId="0" fontId="2" fillId="0" borderId="0" xfId="0" applyNumberFormat="1" applyFont="1" applyAlignment="1" applyProtection="1">
      <alignment horizontal="center"/>
      <protection locked="0"/>
    </xf>
    <xf numFmtId="0" fontId="3" fillId="2" borderId="21" xfId="1" applyNumberFormat="1" applyFont="1" applyFill="1" applyBorder="1" applyAlignment="1" applyProtection="1">
      <alignment horizontal="center"/>
      <protection locked="0"/>
    </xf>
    <xf numFmtId="0" fontId="3" fillId="0" borderId="21" xfId="1" applyNumberFormat="1" applyFont="1" applyBorder="1" applyAlignment="1" applyProtection="1">
      <alignment horizontal="center"/>
      <protection locked="0"/>
    </xf>
    <xf numFmtId="0" fontId="3" fillId="6" borderId="5" xfId="0" applyNumberFormat="1" applyFont="1" applyFill="1" applyBorder="1" applyAlignment="1" applyProtection="1">
      <alignment horizontal="center"/>
      <protection locked="0"/>
    </xf>
    <xf numFmtId="0" fontId="3" fillId="0" borderId="19" xfId="0" applyNumberFormat="1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3" fillId="6" borderId="5" xfId="0" applyFont="1" applyFill="1" applyBorder="1" applyAlignment="1" applyProtection="1">
      <alignment horizontal="center"/>
      <protection locked="0"/>
    </xf>
    <xf numFmtId="0" fontId="3" fillId="0" borderId="19" xfId="0" applyFont="1" applyBorder="1" applyAlignment="1" applyProtection="1">
      <alignment horizontal="center"/>
      <protection locked="0"/>
    </xf>
    <xf numFmtId="1" fontId="3" fillId="0" borderId="21" xfId="1" applyNumberFormat="1" applyFont="1" applyBorder="1" applyAlignment="1" applyProtection="1">
      <alignment horizontal="center"/>
      <protection locked="0"/>
    </xf>
    <xf numFmtId="1" fontId="2" fillId="0" borderId="21" xfId="1" applyNumberFormat="1" applyFont="1" applyBorder="1" applyAlignment="1" applyProtection="1">
      <alignment horizontal="center"/>
      <protection locked="0"/>
    </xf>
    <xf numFmtId="44" fontId="2" fillId="2" borderId="1" xfId="1" applyFont="1" applyFill="1" applyBorder="1" applyAlignment="1" applyProtection="1">
      <alignment horizontal="center" vertical="center"/>
      <protection locked="0"/>
    </xf>
    <xf numFmtId="44" fontId="2" fillId="4" borderId="33" xfId="1" applyFont="1" applyFill="1" applyBorder="1" applyAlignment="1" applyProtection="1">
      <alignment horizontal="center" vertical="center" wrapText="1"/>
      <protection locked="0"/>
    </xf>
    <xf numFmtId="164" fontId="5" fillId="7" borderId="11" xfId="0" applyNumberFormat="1" applyFont="1" applyFill="1" applyBorder="1" applyAlignment="1" applyProtection="1">
      <alignment horizontal="center"/>
      <protection locked="0"/>
    </xf>
    <xf numFmtId="0" fontId="3" fillId="0" borderId="13" xfId="0" applyFont="1" applyBorder="1"/>
    <xf numFmtId="0" fontId="2" fillId="2" borderId="34" xfId="0" applyFont="1" applyFill="1" applyBorder="1" applyProtection="1">
      <protection locked="0"/>
    </xf>
    <xf numFmtId="0" fontId="2" fillId="2" borderId="30" xfId="0" applyFont="1" applyFill="1" applyBorder="1" applyProtection="1">
      <protection locked="0"/>
    </xf>
    <xf numFmtId="2" fontId="3" fillId="0" borderId="34" xfId="0" applyNumberFormat="1" applyFont="1" applyBorder="1" applyAlignment="1" applyProtection="1">
      <alignment horizontal="center"/>
      <protection locked="0"/>
    </xf>
    <xf numFmtId="2" fontId="3" fillId="2" borderId="34" xfId="0" applyNumberFormat="1" applyFont="1" applyFill="1" applyBorder="1" applyAlignment="1" applyProtection="1">
      <alignment horizontal="center"/>
      <protection locked="0"/>
    </xf>
    <xf numFmtId="2" fontId="3" fillId="2" borderId="30" xfId="0" applyNumberFormat="1" applyFont="1" applyFill="1" applyBorder="1" applyAlignment="1" applyProtection="1">
      <alignment horizontal="center"/>
      <protection locked="0"/>
    </xf>
    <xf numFmtId="0" fontId="3" fillId="2" borderId="34" xfId="0" applyFont="1" applyFill="1" applyBorder="1" applyAlignment="1" applyProtection="1">
      <alignment horizontal="center"/>
      <protection locked="0"/>
    </xf>
    <xf numFmtId="0" fontId="3" fillId="2" borderId="30" xfId="0" applyFont="1" applyFill="1" applyBorder="1" applyAlignment="1" applyProtection="1">
      <alignment horizontal="center"/>
      <protection locked="0"/>
    </xf>
    <xf numFmtId="1" fontId="2" fillId="6" borderId="35" xfId="0" applyNumberFormat="1" applyFont="1" applyFill="1" applyBorder="1" applyProtection="1">
      <protection locked="0"/>
    </xf>
    <xf numFmtId="0" fontId="3" fillId="0" borderId="18" xfId="0" applyFont="1" applyBorder="1" applyAlignment="1" applyProtection="1">
      <protection locked="0"/>
    </xf>
    <xf numFmtId="0" fontId="3" fillId="0" borderId="20" xfId="0" applyFont="1" applyBorder="1" applyAlignment="1" applyProtection="1">
      <protection locked="0"/>
    </xf>
    <xf numFmtId="44" fontId="3" fillId="0" borderId="30" xfId="1" applyFont="1" applyBorder="1" applyAlignment="1" applyProtection="1">
      <alignment horizontal="center"/>
      <protection locked="0"/>
    </xf>
    <xf numFmtId="44" fontId="3" fillId="2" borderId="30" xfId="1" applyFont="1" applyFill="1" applyBorder="1" applyAlignment="1" applyProtection="1">
      <alignment horizontal="center"/>
      <protection locked="0"/>
    </xf>
    <xf numFmtId="164" fontId="3" fillId="5" borderId="1" xfId="0" applyNumberFormat="1" applyFont="1" applyFill="1" applyBorder="1" applyAlignment="1" applyProtection="1">
      <alignment horizontal="center"/>
      <protection locked="0"/>
    </xf>
    <xf numFmtId="0" fontId="2" fillId="2" borderId="35" xfId="0" applyFont="1" applyFill="1" applyBorder="1" applyProtection="1">
      <protection locked="0"/>
    </xf>
    <xf numFmtId="2" fontId="3" fillId="2" borderId="35" xfId="0" applyNumberFormat="1" applyFont="1" applyFill="1" applyBorder="1" applyAlignment="1" applyProtection="1">
      <alignment horizontal="center"/>
      <protection locked="0"/>
    </xf>
    <xf numFmtId="0" fontId="3" fillId="2" borderId="35" xfId="0" applyFont="1" applyFill="1" applyBorder="1" applyAlignment="1" applyProtection="1">
      <alignment horizontal="center"/>
      <protection locked="0"/>
    </xf>
    <xf numFmtId="0" fontId="3" fillId="0" borderId="33" xfId="0" applyFont="1" applyBorder="1" applyAlignment="1" applyProtection="1">
      <protection locked="0"/>
    </xf>
    <xf numFmtId="44" fontId="2" fillId="2" borderId="35" xfId="1" applyFont="1" applyFill="1" applyBorder="1" applyProtection="1">
      <protection locked="0"/>
    </xf>
    <xf numFmtId="44" fontId="3" fillId="2" borderId="35" xfId="1" applyFont="1" applyFill="1" applyBorder="1" applyAlignment="1" applyProtection="1">
      <alignment horizontal="center"/>
      <protection locked="0"/>
    </xf>
    <xf numFmtId="14" fontId="3" fillId="0" borderId="30" xfId="1" applyNumberFormat="1" applyFont="1" applyBorder="1" applyAlignment="1" applyProtection="1">
      <alignment horizontal="center"/>
      <protection locked="0"/>
    </xf>
    <xf numFmtId="164" fontId="15" fillId="0" borderId="30" xfId="0" applyNumberFormat="1" applyFont="1" applyBorder="1"/>
    <xf numFmtId="2" fontId="3" fillId="7" borderId="35" xfId="0" applyNumberFormat="1" applyFont="1" applyFill="1" applyBorder="1" applyAlignment="1" applyProtection="1">
      <alignment horizontal="center"/>
      <protection locked="0"/>
    </xf>
    <xf numFmtId="0" fontId="9" fillId="0" borderId="19" xfId="0" applyFont="1" applyBorder="1" applyAlignment="1" applyProtection="1">
      <protection locked="0"/>
    </xf>
    <xf numFmtId="2" fontId="15" fillId="0" borderId="34" xfId="0" applyNumberFormat="1" applyFont="1" applyBorder="1" applyAlignment="1" applyProtection="1">
      <alignment horizontal="center"/>
      <protection locked="0"/>
    </xf>
    <xf numFmtId="164" fontId="16" fillId="0" borderId="23" xfId="2" applyNumberFormat="1" applyFont="1" applyFill="1" applyBorder="1" applyAlignment="1">
      <alignment horizontal="center"/>
    </xf>
    <xf numFmtId="166" fontId="2" fillId="6" borderId="35" xfId="1" applyNumberFormat="1" applyFont="1" applyFill="1" applyBorder="1" applyProtection="1">
      <protection locked="0"/>
    </xf>
    <xf numFmtId="166" fontId="13" fillId="11" borderId="38" xfId="0" applyNumberFormat="1" applyFont="1" applyFill="1" applyBorder="1" applyAlignment="1" applyProtection="1">
      <protection locked="0"/>
    </xf>
    <xf numFmtId="164" fontId="6" fillId="7" borderId="39" xfId="0" applyNumberFormat="1" applyFont="1" applyFill="1" applyBorder="1" applyAlignment="1" applyProtection="1">
      <alignment horizontal="left"/>
      <protection locked="0"/>
    </xf>
    <xf numFmtId="164" fontId="5" fillId="7" borderId="37" xfId="0" applyNumberFormat="1" applyFont="1" applyFill="1" applyBorder="1" applyAlignment="1" applyProtection="1">
      <alignment horizontal="center"/>
      <protection locked="0"/>
    </xf>
    <xf numFmtId="0" fontId="19" fillId="11" borderId="37" xfId="0" applyFont="1" applyFill="1" applyBorder="1" applyAlignment="1">
      <alignment horizontal="center"/>
    </xf>
    <xf numFmtId="0" fontId="18" fillId="11" borderId="37" xfId="0" applyFont="1" applyFill="1" applyBorder="1" applyAlignment="1">
      <alignment horizontal="center"/>
    </xf>
    <xf numFmtId="164" fontId="5" fillId="7" borderId="40" xfId="0" applyNumberFormat="1" applyFont="1" applyFill="1" applyBorder="1" applyAlignment="1" applyProtection="1">
      <alignment horizontal="center"/>
      <protection locked="0"/>
    </xf>
    <xf numFmtId="0" fontId="20" fillId="11" borderId="37" xfId="0" applyFont="1" applyFill="1" applyBorder="1" applyAlignment="1">
      <alignment horizontal="center"/>
    </xf>
    <xf numFmtId="0" fontId="21" fillId="11" borderId="37" xfId="0" applyFont="1" applyFill="1" applyBorder="1" applyAlignment="1">
      <alignment horizontal="center"/>
    </xf>
    <xf numFmtId="164" fontId="22" fillId="7" borderId="37" xfId="0" applyNumberFormat="1" applyFont="1" applyFill="1" applyBorder="1" applyAlignment="1" applyProtection="1">
      <alignment horizontal="center"/>
      <protection locked="0"/>
    </xf>
    <xf numFmtId="164" fontId="3" fillId="0" borderId="0" xfId="0" applyNumberFormat="1" applyFont="1"/>
    <xf numFmtId="14" fontId="3" fillId="2" borderId="30" xfId="1" applyNumberFormat="1" applyFont="1" applyFill="1" applyBorder="1" applyAlignment="1" applyProtection="1">
      <alignment horizontal="center"/>
      <protection locked="0"/>
    </xf>
    <xf numFmtId="1" fontId="0" fillId="0" borderId="0" xfId="0" applyNumberFormat="1"/>
    <xf numFmtId="1" fontId="3" fillId="0" borderId="0" xfId="0" applyNumberFormat="1" applyFont="1"/>
    <xf numFmtId="1" fontId="2" fillId="2" borderId="1" xfId="1" applyNumberFormat="1" applyFont="1" applyFill="1" applyBorder="1" applyAlignment="1" applyProtection="1">
      <alignment horizontal="center" vertical="center"/>
      <protection locked="0"/>
    </xf>
    <xf numFmtId="1" fontId="2" fillId="4" borderId="33" xfId="1" applyNumberFormat="1" applyFont="1" applyFill="1" applyBorder="1" applyAlignment="1" applyProtection="1">
      <alignment horizontal="center" vertical="center" wrapText="1"/>
      <protection locked="0"/>
    </xf>
    <xf numFmtId="1" fontId="19" fillId="11" borderId="37" xfId="0" applyNumberFormat="1" applyFont="1" applyFill="1" applyBorder="1" applyAlignment="1">
      <alignment horizontal="center"/>
    </xf>
    <xf numFmtId="1" fontId="2" fillId="2" borderId="34" xfId="0" applyNumberFormat="1" applyFont="1" applyFill="1" applyBorder="1" applyProtection="1">
      <protection locked="0"/>
    </xf>
    <xf numFmtId="1" fontId="3" fillId="0" borderId="34" xfId="0" applyNumberFormat="1" applyFont="1" applyBorder="1" applyAlignment="1" applyProtection="1">
      <alignment horizontal="center"/>
      <protection locked="0"/>
    </xf>
    <xf numFmtId="1" fontId="3" fillId="2" borderId="34" xfId="0" applyNumberFormat="1" applyFont="1" applyFill="1" applyBorder="1" applyAlignment="1" applyProtection="1">
      <alignment horizontal="center"/>
      <protection locked="0"/>
    </xf>
    <xf numFmtId="1" fontId="3" fillId="0" borderId="18" xfId="0" applyNumberFormat="1" applyFont="1" applyBorder="1" applyAlignment="1" applyProtection="1">
      <protection locked="0"/>
    </xf>
    <xf numFmtId="8" fontId="3" fillId="2" borderId="30" xfId="1" applyNumberFormat="1" applyFont="1" applyFill="1" applyBorder="1" applyAlignment="1" applyProtection="1">
      <alignment horizontal="center"/>
      <protection locked="0"/>
    </xf>
    <xf numFmtId="166" fontId="3" fillId="0" borderId="0" xfId="0" applyNumberFormat="1" applyFont="1"/>
    <xf numFmtId="0" fontId="15" fillId="0" borderId="0" xfId="0" applyFont="1"/>
    <xf numFmtId="2" fontId="15" fillId="2" borderId="35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/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2" fillId="0" borderId="0" xfId="0" applyFont="1" applyAlignment="1"/>
    <xf numFmtId="0" fontId="26" fillId="0" borderId="0" xfId="0" applyFont="1"/>
    <xf numFmtId="0" fontId="27" fillId="0" borderId="0" xfId="0" applyFont="1"/>
    <xf numFmtId="0" fontId="25" fillId="0" borderId="41" xfId="0" applyFont="1" applyBorder="1"/>
    <xf numFmtId="0" fontId="3" fillId="0" borderId="42" xfId="0" applyFont="1" applyBorder="1"/>
    <xf numFmtId="0" fontId="3" fillId="0" borderId="43" xfId="0" applyFont="1" applyBorder="1"/>
    <xf numFmtId="0" fontId="9" fillId="0" borderId="44" xfId="0" applyFont="1" applyBorder="1"/>
    <xf numFmtId="0" fontId="9" fillId="0" borderId="45" xfId="0" applyFont="1" applyBorder="1"/>
    <xf numFmtId="0" fontId="9" fillId="0" borderId="46" xfId="0" applyFont="1" applyBorder="1"/>
    <xf numFmtId="0" fontId="3" fillId="0" borderId="44" xfId="0" applyFont="1" applyBorder="1" applyAlignment="1">
      <alignment horizontal="right"/>
    </xf>
    <xf numFmtId="0" fontId="3" fillId="0" borderId="45" xfId="0" applyFont="1" applyBorder="1"/>
    <xf numFmtId="0" fontId="3" fillId="0" borderId="45" xfId="0" applyFont="1" applyBorder="1" applyAlignment="1">
      <alignment horizontal="right"/>
    </xf>
    <xf numFmtId="0" fontId="3" fillId="0" borderId="46" xfId="0" applyFont="1" applyBorder="1"/>
    <xf numFmtId="6" fontId="3" fillId="0" borderId="47" xfId="0" applyNumberFormat="1" applyFont="1" applyBorder="1" applyAlignment="1">
      <alignment horizontal="right"/>
    </xf>
    <xf numFmtId="0" fontId="3" fillId="0" borderId="48" xfId="0" applyFont="1" applyBorder="1"/>
    <xf numFmtId="6" fontId="3" fillId="0" borderId="48" xfId="0" applyNumberFormat="1" applyFont="1" applyBorder="1" applyAlignment="1">
      <alignment horizontal="right"/>
    </xf>
    <xf numFmtId="44" fontId="15" fillId="0" borderId="48" xfId="1" applyFont="1" applyBorder="1"/>
    <xf numFmtId="166" fontId="3" fillId="0" borderId="43" xfId="0" applyNumberFormat="1" applyFont="1" applyBorder="1"/>
    <xf numFmtId="0" fontId="3" fillId="0" borderId="49" xfId="0" applyFont="1" applyBorder="1"/>
    <xf numFmtId="44" fontId="11" fillId="0" borderId="0" xfId="0" applyNumberFormat="1" applyFont="1"/>
    <xf numFmtId="164" fontId="3" fillId="0" borderId="25" xfId="1" applyNumberFormat="1" applyFont="1" applyFill="1" applyBorder="1" applyAlignment="1" applyProtection="1">
      <alignment horizontal="right"/>
      <protection locked="0"/>
    </xf>
    <xf numFmtId="0" fontId="3" fillId="0" borderId="27" xfId="0" applyFont="1" applyFill="1" applyBorder="1" applyProtection="1">
      <protection locked="0"/>
    </xf>
    <xf numFmtId="44" fontId="28" fillId="0" borderId="0" xfId="1" applyFont="1"/>
    <xf numFmtId="0" fontId="5" fillId="0" borderId="0" xfId="0" applyFont="1"/>
    <xf numFmtId="0" fontId="3" fillId="0" borderId="31" xfId="0" applyNumberFormat="1" applyFont="1" applyBorder="1" applyProtection="1">
      <protection locked="0"/>
    </xf>
    <xf numFmtId="0" fontId="0" fillId="0" borderId="0" xfId="0" applyNumberFormat="1" applyProtection="1">
      <protection locked="0"/>
    </xf>
    <xf numFmtId="0" fontId="3" fillId="0" borderId="0" xfId="0" applyNumberFormat="1" applyFont="1" applyProtection="1">
      <protection locked="0"/>
    </xf>
    <xf numFmtId="0" fontId="2" fillId="0" borderId="0" xfId="0" applyNumberFormat="1" applyFont="1" applyProtection="1">
      <protection locked="0"/>
    </xf>
    <xf numFmtId="0" fontId="2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20" fillId="11" borderId="37" xfId="0" applyNumberFormat="1" applyFont="1" applyFill="1" applyBorder="1" applyAlignment="1">
      <alignment horizontal="center"/>
    </xf>
    <xf numFmtId="0" fontId="2" fillId="2" borderId="31" xfId="0" applyNumberFormat="1" applyFont="1" applyFill="1" applyBorder="1" applyProtection="1">
      <protection locked="0"/>
    </xf>
    <xf numFmtId="0" fontId="3" fillId="2" borderId="31" xfId="0" applyNumberFormat="1" applyFont="1" applyFill="1" applyBorder="1" applyProtection="1">
      <protection locked="0"/>
    </xf>
    <xf numFmtId="0" fontId="2" fillId="6" borderId="32" xfId="0" applyNumberFormat="1" applyFont="1" applyFill="1" applyBorder="1" applyProtection="1">
      <protection locked="0"/>
    </xf>
    <xf numFmtId="0" fontId="2" fillId="0" borderId="19" xfId="0" applyNumberFormat="1" applyFont="1" applyBorder="1" applyAlignment="1" applyProtection="1">
      <protection locked="0"/>
    </xf>
    <xf numFmtId="0" fontId="3" fillId="0" borderId="31" xfId="0" applyFont="1" applyBorder="1" applyAlignment="1" applyProtection="1">
      <alignment horizontal="right"/>
      <protection locked="0"/>
    </xf>
    <xf numFmtId="44" fontId="5" fillId="2" borderId="35" xfId="1" applyFont="1" applyFill="1" applyBorder="1" applyAlignment="1" applyProtection="1">
      <alignment horizontal="center"/>
      <protection locked="0"/>
    </xf>
    <xf numFmtId="0" fontId="9" fillId="0" borderId="0" xfId="0" applyFont="1"/>
    <xf numFmtId="0" fontId="3" fillId="12" borderId="0" xfId="0" applyFont="1" applyFill="1"/>
    <xf numFmtId="0" fontId="3" fillId="13" borderId="21" xfId="0" applyFont="1" applyFill="1" applyBorder="1" applyAlignment="1" applyProtection="1">
      <alignment horizontal="right"/>
      <protection locked="0"/>
    </xf>
    <xf numFmtId="14" fontId="3" fillId="2" borderId="30" xfId="0" applyNumberFormat="1" applyFont="1" applyFill="1" applyBorder="1" applyAlignment="1" applyProtection="1">
      <alignment horizontal="center"/>
      <protection locked="0"/>
    </xf>
    <xf numFmtId="164" fontId="3" fillId="5" borderId="9" xfId="0" applyNumberFormat="1" applyFont="1" applyFill="1" applyBorder="1" applyAlignment="1" applyProtection="1">
      <alignment horizontal="center"/>
      <protection locked="0"/>
    </xf>
    <xf numFmtId="44" fontId="3" fillId="0" borderId="33" xfId="0" applyNumberFormat="1" applyFont="1" applyBorder="1" applyAlignment="1" applyProtection="1">
      <protection locked="0"/>
    </xf>
    <xf numFmtId="6" fontId="3" fillId="0" borderId="47" xfId="0" applyNumberFormat="1" applyFont="1" applyFill="1" applyBorder="1" applyAlignment="1">
      <alignment horizontal="right"/>
    </xf>
    <xf numFmtId="0" fontId="3" fillId="0" borderId="48" xfId="0" applyFont="1" applyFill="1" applyBorder="1"/>
    <xf numFmtId="6" fontId="3" fillId="0" borderId="48" xfId="0" applyNumberFormat="1" applyFont="1" applyFill="1" applyBorder="1" applyAlignment="1">
      <alignment horizontal="right"/>
    </xf>
    <xf numFmtId="44" fontId="15" fillId="0" borderId="48" xfId="1" applyFont="1" applyFill="1" applyBorder="1"/>
    <xf numFmtId="0" fontId="3" fillId="0" borderId="49" xfId="0" applyFont="1" applyFill="1" applyBorder="1"/>
    <xf numFmtId="2" fontId="3" fillId="14" borderId="34" xfId="0" applyNumberFormat="1" applyFont="1" applyFill="1" applyBorder="1" applyAlignment="1" applyProtection="1">
      <alignment horizontal="center"/>
      <protection locked="0"/>
    </xf>
    <xf numFmtId="164" fontId="0" fillId="0" borderId="0" xfId="0" applyNumberFormat="1"/>
    <xf numFmtId="6" fontId="3" fillId="6" borderId="7" xfId="1" applyNumberFormat="1" applyFont="1" applyFill="1" applyBorder="1" applyAlignment="1" applyProtection="1">
      <alignment horizontal="right"/>
      <protection locked="0"/>
    </xf>
    <xf numFmtId="0" fontId="32" fillId="0" borderId="0" xfId="0" applyFont="1" applyProtection="1">
      <protection locked="0"/>
    </xf>
    <xf numFmtId="164" fontId="31" fillId="0" borderId="0" xfId="0" applyNumberFormat="1" applyFont="1" applyProtection="1">
      <protection locked="0"/>
    </xf>
    <xf numFmtId="0" fontId="32" fillId="0" borderId="0" xfId="0" applyFont="1"/>
    <xf numFmtId="164" fontId="33" fillId="0" borderId="0" xfId="0" applyNumberFormat="1" applyFont="1"/>
    <xf numFmtId="44" fontId="30" fillId="0" borderId="0" xfId="0" applyNumberFormat="1" applyFont="1" applyProtection="1">
      <protection locked="0"/>
    </xf>
    <xf numFmtId="0" fontId="0" fillId="0" borderId="3" xfId="0" applyBorder="1"/>
    <xf numFmtId="0" fontId="32" fillId="0" borderId="3" xfId="0" applyFont="1" applyBorder="1" applyProtection="1">
      <protection locked="0"/>
    </xf>
    <xf numFmtId="0" fontId="0" fillId="0" borderId="11" xfId="0" applyBorder="1"/>
    <xf numFmtId="0" fontId="0" fillId="0" borderId="4" xfId="0" applyBorder="1"/>
    <xf numFmtId="0" fontId="33" fillId="0" borderId="3" xfId="0" applyFont="1" applyBorder="1"/>
    <xf numFmtId="44" fontId="0" fillId="0" borderId="0" xfId="1" applyFont="1" applyProtection="1">
      <protection locked="0"/>
    </xf>
    <xf numFmtId="0" fontId="35" fillId="0" borderId="0" xfId="0" applyFont="1"/>
    <xf numFmtId="44" fontId="35" fillId="0" borderId="0" xfId="1" applyFont="1"/>
    <xf numFmtId="44" fontId="35" fillId="0" borderId="0" xfId="0" applyNumberFormat="1" applyFont="1"/>
    <xf numFmtId="44" fontId="36" fillId="0" borderId="0" xfId="0" applyNumberFormat="1" applyFont="1"/>
    <xf numFmtId="44" fontId="2" fillId="2" borderId="8" xfId="1" applyFont="1" applyFill="1" applyBorder="1" applyAlignment="1" applyProtection="1">
      <alignment horizontal="center" vertical="center"/>
      <protection locked="0"/>
    </xf>
    <xf numFmtId="44" fontId="2" fillId="2" borderId="9" xfId="1" applyFont="1" applyFill="1" applyBorder="1" applyAlignment="1" applyProtection="1">
      <alignment horizontal="center" vertical="center"/>
      <protection locked="0"/>
    </xf>
    <xf numFmtId="44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>
      <alignment horizontal="center" vertical="center"/>
    </xf>
    <xf numFmtId="0" fontId="14" fillId="11" borderId="9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Protection="1">
      <protection locked="0"/>
    </xf>
    <xf numFmtId="8" fontId="3" fillId="0" borderId="21" xfId="1" applyNumberFormat="1" applyFont="1" applyBorder="1" applyProtection="1">
      <protection locked="0"/>
    </xf>
    <xf numFmtId="164" fontId="3" fillId="2" borderId="25" xfId="1" applyNumberFormat="1" applyFont="1" applyFill="1" applyBorder="1" applyAlignment="1" applyProtection="1">
      <alignment horizontal="right"/>
      <protection locked="0"/>
    </xf>
    <xf numFmtId="164" fontId="9" fillId="0" borderId="25" xfId="1" applyNumberFormat="1" applyFont="1" applyFill="1" applyBorder="1" applyAlignment="1" applyProtection="1">
      <alignment horizontal="right"/>
      <protection locked="0"/>
    </xf>
    <xf numFmtId="164" fontId="37" fillId="0" borderId="22" xfId="0" applyNumberFormat="1" applyFont="1" applyBorder="1" applyAlignment="1" applyProtection="1">
      <protection locked="0"/>
    </xf>
    <xf numFmtId="164" fontId="32" fillId="0" borderId="0" xfId="0" applyNumberFormat="1" applyFont="1" applyProtection="1">
      <protection locked="0"/>
    </xf>
    <xf numFmtId="44" fontId="2" fillId="4" borderId="3" xfId="1" applyFont="1" applyFill="1" applyBorder="1" applyAlignment="1" applyProtection="1">
      <alignment horizontal="center" vertical="center" wrapText="1"/>
      <protection locked="0"/>
    </xf>
    <xf numFmtId="0" fontId="3" fillId="6" borderId="50" xfId="0" applyFont="1" applyFill="1" applyBorder="1" applyProtection="1">
      <protection locked="0"/>
    </xf>
    <xf numFmtId="44" fontId="3" fillId="0" borderId="21" xfId="0" applyNumberFormat="1" applyFont="1" applyBorder="1" applyAlignment="1" applyProtection="1">
      <alignment horizontal="right"/>
      <protection locked="0"/>
    </xf>
    <xf numFmtId="0" fontId="29" fillId="0" borderId="0" xfId="0" applyFont="1" applyFill="1" applyBorder="1" applyAlignment="1">
      <alignment horizontal="left"/>
    </xf>
    <xf numFmtId="164" fontId="3" fillId="5" borderId="8" xfId="0" applyNumberFormat="1" applyFont="1" applyFill="1" applyBorder="1" applyAlignment="1" applyProtection="1">
      <alignment horizontal="center"/>
      <protection locked="0"/>
    </xf>
    <xf numFmtId="164" fontId="3" fillId="5" borderId="10" xfId="0" applyNumberFormat="1" applyFont="1" applyFill="1" applyBorder="1" applyAlignment="1" applyProtection="1">
      <alignment horizontal="center"/>
      <protection locked="0"/>
    </xf>
    <xf numFmtId="44" fontId="3" fillId="2" borderId="36" xfId="1" applyFont="1" applyFill="1" applyBorder="1" applyAlignment="1" applyProtection="1">
      <alignment horizontal="center" wrapText="1"/>
      <protection locked="0"/>
    </xf>
    <xf numFmtId="44" fontId="3" fillId="2" borderId="7" xfId="1" applyFont="1" applyFill="1" applyBorder="1" applyAlignment="1" applyProtection="1">
      <alignment horizontal="center" wrapText="1"/>
      <protection locked="0"/>
    </xf>
    <xf numFmtId="0" fontId="8" fillId="0" borderId="0" xfId="0" applyFont="1" applyAlignment="1" applyProtection="1">
      <alignment horizontal="center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4" fillId="11" borderId="4" xfId="0" applyFont="1" applyFill="1" applyBorder="1" applyAlignment="1">
      <alignment horizontal="center" wrapText="1"/>
    </xf>
    <xf numFmtId="0" fontId="14" fillId="11" borderId="17" xfId="0" applyFont="1" applyFill="1" applyBorder="1" applyAlignment="1">
      <alignment horizontal="center" wrapText="1"/>
    </xf>
    <xf numFmtId="2" fontId="3" fillId="0" borderId="36" xfId="0" applyNumberFormat="1" applyFont="1" applyBorder="1" applyAlignment="1" applyProtection="1">
      <alignment horizontal="center" wrapText="1"/>
      <protection locked="0"/>
    </xf>
    <xf numFmtId="2" fontId="3" fillId="0" borderId="7" xfId="0" applyNumberFormat="1" applyFont="1" applyBorder="1" applyAlignment="1" applyProtection="1">
      <alignment horizontal="center" wrapText="1"/>
      <protection locked="0"/>
    </xf>
    <xf numFmtId="0" fontId="14" fillId="11" borderId="24" xfId="0" applyFont="1" applyFill="1" applyBorder="1" applyAlignment="1" applyProtection="1">
      <alignment horizontal="center" vertical="center" wrapText="1"/>
      <protection locked="0"/>
    </xf>
    <xf numFmtId="0" fontId="14" fillId="11" borderId="9" xfId="0" applyFont="1" applyFill="1" applyBorder="1" applyAlignment="1" applyProtection="1">
      <alignment horizontal="center" vertical="center" wrapText="1"/>
      <protection locked="0"/>
    </xf>
    <xf numFmtId="0" fontId="14" fillId="11" borderId="10" xfId="0" applyFont="1" applyFill="1" applyBorder="1" applyAlignment="1" applyProtection="1">
      <alignment horizontal="center" vertical="center" wrapText="1"/>
      <protection locked="0"/>
    </xf>
    <xf numFmtId="0" fontId="14" fillId="11" borderId="8" xfId="0" applyFont="1" applyFill="1" applyBorder="1" applyAlignment="1" applyProtection="1">
      <alignment horizontal="center" vertical="center" wrapText="1"/>
      <protection locked="0"/>
    </xf>
    <xf numFmtId="0" fontId="2" fillId="2" borderId="24" xfId="0" applyFont="1" applyFill="1" applyBorder="1" applyAlignment="1">
      <alignment horizontal="center" vertical="center"/>
    </xf>
    <xf numFmtId="0" fontId="0" fillId="0" borderId="0" xfId="0" applyAlignment="1" applyProtection="1">
      <alignment horizontal="right"/>
      <protection locked="0"/>
    </xf>
    <xf numFmtId="164" fontId="3" fillId="5" borderId="9" xfId="0" applyNumberFormat="1" applyFont="1" applyFill="1" applyBorder="1" applyAlignment="1" applyProtection="1">
      <alignment horizontal="center"/>
      <protection locked="0"/>
    </xf>
    <xf numFmtId="44" fontId="11" fillId="0" borderId="22" xfId="0" applyNumberFormat="1" applyFont="1" applyBorder="1" applyAlignment="1" applyProtection="1">
      <alignment horizontal="center"/>
      <protection locked="0"/>
    </xf>
    <xf numFmtId="0" fontId="11" fillId="0" borderId="22" xfId="0" applyFont="1" applyBorder="1" applyAlignment="1" applyProtection="1">
      <alignment horizontal="center"/>
      <protection locked="0"/>
    </xf>
    <xf numFmtId="166" fontId="10" fillId="10" borderId="37" xfId="0" applyNumberFormat="1" applyFont="1" applyFill="1" applyBorder="1" applyAlignment="1" applyProtection="1">
      <alignment horizontal="center"/>
      <protection locked="0"/>
    </xf>
    <xf numFmtId="0" fontId="9" fillId="0" borderId="22" xfId="0" applyFont="1" applyBorder="1" applyAlignment="1" applyProtection="1">
      <alignment horizontal="right"/>
      <protection locked="0"/>
    </xf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2" fillId="3" borderId="10" xfId="0" applyFont="1" applyFill="1" applyBorder="1" applyAlignment="1" applyProtection="1">
      <alignment horizontal="center" vertical="center" wrapText="1"/>
      <protection locked="0"/>
    </xf>
    <xf numFmtId="44" fontId="2" fillId="2" borderId="8" xfId="1" applyFont="1" applyFill="1" applyBorder="1" applyAlignment="1" applyProtection="1">
      <alignment horizontal="center" vertical="center"/>
      <protection locked="0"/>
    </xf>
    <xf numFmtId="44" fontId="2" fillId="2" borderId="9" xfId="1" applyFont="1" applyFill="1" applyBorder="1" applyAlignment="1" applyProtection="1">
      <alignment horizontal="center" vertical="center"/>
      <protection locked="0"/>
    </xf>
    <xf numFmtId="44" fontId="2" fillId="2" borderId="10" xfId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  <protection locked="0"/>
    </xf>
  </cellXfs>
  <cellStyles count="3">
    <cellStyle name="Currency" xfId="1" builtinId="4"/>
    <cellStyle name="Good" xfId="2" builtinId="26"/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54429</xdr:colOff>
      <xdr:row>0</xdr:row>
      <xdr:rowOff>108857</xdr:rowOff>
    </xdr:from>
    <xdr:to>
      <xdr:col>1</xdr:col>
      <xdr:colOff>3109791</xdr:colOff>
      <xdr:row>3</xdr:row>
      <xdr:rowOff>58629</xdr:rowOff>
    </xdr:to>
    <xdr:pic>
      <xdr:nvPicPr>
        <xdr:cNvPr id="2" name="Picture 18" descr="Ho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2" y="108857"/>
          <a:ext cx="2919824" cy="752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123825</xdr:colOff>
      <xdr:row>22</xdr:row>
      <xdr:rowOff>9525</xdr:rowOff>
    </xdr:from>
    <xdr:to>
      <xdr:col>9</xdr:col>
      <xdr:colOff>75476</xdr:colOff>
      <xdr:row>23</xdr:row>
      <xdr:rowOff>190454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0475" y="4248150"/>
          <a:ext cx="5790476" cy="3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AX78"/>
  <sheetViews>
    <sheetView tabSelected="1" zoomScale="85" zoomScaleNormal="85" zoomScalePageLayoutView="70" workbookViewId="0">
      <pane xSplit="2" ySplit="12" topLeftCell="P13" activePane="bottomRight" state="frozen"/>
      <selection pane="topRight" activeCell="C1" sqref="C1"/>
      <selection pane="bottomLeft" activeCell="A13" sqref="A13"/>
      <selection pane="bottomRight" activeCell="R23" sqref="R23"/>
    </sheetView>
  </sheetViews>
  <sheetFormatPr defaultRowHeight="14.5" x14ac:dyDescent="0.35"/>
  <cols>
    <col min="1" max="1" width="2" customWidth="1"/>
    <col min="2" max="2" width="47.08984375" style="10" customWidth="1"/>
    <col min="3" max="3" width="10.81640625" style="10" customWidth="1"/>
    <col min="4" max="4" width="8.54296875" style="10" customWidth="1"/>
    <col min="5" max="5" width="12.54296875" style="10" customWidth="1"/>
    <col min="6" max="6" width="13.54296875" style="10" customWidth="1"/>
    <col min="7" max="7" width="10.7265625" style="91" customWidth="1"/>
    <col min="8" max="8" width="11.1796875" style="10" customWidth="1"/>
    <col min="9" max="10" width="14" style="10" customWidth="1"/>
    <col min="11" max="11" width="13.7265625" style="10" customWidth="1"/>
    <col min="12" max="12" width="19.26953125" style="10" customWidth="1"/>
    <col min="13" max="13" width="42.453125" style="10" customWidth="1"/>
    <col min="14" max="14" width="19.26953125" style="10" customWidth="1"/>
    <col min="15" max="15" width="13.26953125" style="10" customWidth="1"/>
    <col min="16" max="16" width="13.26953125" style="183" customWidth="1"/>
    <col min="17" max="17" width="14.453125" style="10" customWidth="1"/>
    <col min="18" max="18" width="13.7265625" style="10" customWidth="1"/>
    <col min="19" max="19" width="13.1796875" style="10" customWidth="1"/>
    <col min="20" max="20" width="12.81640625" style="83" customWidth="1"/>
    <col min="21" max="21" width="9.7265625" style="91" customWidth="1"/>
    <col min="22" max="22" width="15.26953125" style="10" customWidth="1"/>
    <col min="23" max="23" width="10.26953125" style="10" customWidth="1"/>
    <col min="24" max="25" width="11.26953125" style="10" customWidth="1"/>
    <col min="26" max="26" width="15.54296875" style="10" customWidth="1"/>
    <col min="27" max="27" width="15.26953125" style="10" customWidth="1"/>
    <col min="28" max="28" width="15.1796875" style="10" customWidth="1"/>
    <col min="29" max="29" width="19.54296875" style="10" customWidth="1"/>
    <col min="30" max="30" width="18.26953125" style="10" customWidth="1"/>
    <col min="31" max="31" width="19.26953125" style="10" customWidth="1"/>
    <col min="32" max="32" width="15" style="2" customWidth="1"/>
    <col min="34" max="34" width="14.81640625" style="10" customWidth="1"/>
    <col min="35" max="35" width="14.54296875" customWidth="1"/>
    <col min="36" max="36" width="44.453125" customWidth="1"/>
    <col min="38" max="38" width="15.453125" style="142" customWidth="1"/>
    <col min="39" max="39" width="12.453125" customWidth="1"/>
    <col min="40" max="40" width="21.453125" customWidth="1"/>
    <col min="41" max="41" width="11" bestFit="1" customWidth="1"/>
    <col min="42" max="42" width="32.1796875" customWidth="1"/>
    <col min="43" max="43" width="6.7265625" customWidth="1"/>
    <col min="44" max="47" width="10.453125" customWidth="1"/>
    <col min="48" max="48" width="13.1796875" customWidth="1"/>
    <col min="49" max="49" width="51.54296875" customWidth="1"/>
    <col min="50" max="50" width="22.26953125" customWidth="1"/>
  </cols>
  <sheetData>
    <row r="1" spans="2:49" ht="15" customHeight="1" x14ac:dyDescent="0.35">
      <c r="AC1" s="68"/>
      <c r="AD1" s="69"/>
      <c r="AE1" s="69"/>
      <c r="AF1" s="69"/>
    </row>
    <row r="2" spans="2:49" x14ac:dyDescent="0.35">
      <c r="B2" s="243"/>
      <c r="C2" s="243"/>
      <c r="D2" s="243"/>
      <c r="E2" s="243"/>
      <c r="F2" s="243"/>
      <c r="G2" s="243"/>
      <c r="H2" s="238" t="s">
        <v>71</v>
      </c>
      <c r="I2" s="238"/>
      <c r="J2" s="238"/>
      <c r="K2" s="238"/>
      <c r="L2" s="238"/>
      <c r="M2" s="238"/>
      <c r="N2" s="238"/>
      <c r="O2" s="238"/>
      <c r="P2" s="238"/>
      <c r="Q2"/>
      <c r="R2"/>
      <c r="S2"/>
      <c r="T2" s="84"/>
      <c r="U2" s="92"/>
      <c r="AC2" s="69"/>
      <c r="AD2" s="69"/>
      <c r="AE2" s="69"/>
      <c r="AF2" s="69"/>
      <c r="AH2"/>
    </row>
    <row r="3" spans="2:49" s="1" customFormat="1" ht="33" customHeight="1" x14ac:dyDescent="0.3">
      <c r="B3" s="243"/>
      <c r="C3" s="243"/>
      <c r="D3" s="243"/>
      <c r="E3" s="243"/>
      <c r="F3" s="243"/>
      <c r="G3" s="243"/>
      <c r="H3" s="238"/>
      <c r="I3" s="238"/>
      <c r="J3" s="238"/>
      <c r="K3" s="238"/>
      <c r="L3" s="238"/>
      <c r="M3" s="238"/>
      <c r="N3" s="238"/>
      <c r="O3" s="238"/>
      <c r="P3" s="238"/>
      <c r="T3" s="85"/>
      <c r="U3" s="93"/>
      <c r="V3" s="5"/>
      <c r="W3" s="5"/>
      <c r="X3" s="7"/>
      <c r="Y3" s="7"/>
      <c r="AA3" s="7"/>
      <c r="AB3" s="6"/>
      <c r="AL3" s="143"/>
    </row>
    <row r="4" spans="2:49" s="1" customFormat="1" ht="14" x14ac:dyDescent="0.3">
      <c r="B4" s="4"/>
      <c r="C4" s="4"/>
      <c r="D4" s="5"/>
      <c r="E4" s="5"/>
      <c r="F4" s="5"/>
      <c r="G4" s="94"/>
      <c r="H4" s="5"/>
      <c r="J4" s="4"/>
      <c r="K4" s="6"/>
      <c r="M4" s="4"/>
      <c r="N4" s="4"/>
      <c r="O4" s="4"/>
      <c r="P4" s="184"/>
      <c r="Q4" s="5"/>
      <c r="R4" s="5"/>
      <c r="S4" s="5"/>
      <c r="T4" s="86"/>
      <c r="U4" s="94"/>
      <c r="V4" s="5"/>
      <c r="W4" s="5"/>
      <c r="X4" s="4"/>
      <c r="Y4" s="4"/>
      <c r="AA4" s="4"/>
      <c r="AB4" s="6"/>
      <c r="AH4" s="5"/>
      <c r="AL4" s="143"/>
    </row>
    <row r="5" spans="2:49" s="1" customFormat="1" ht="14" x14ac:dyDescent="0.3">
      <c r="B5" s="8"/>
      <c r="C5" s="4"/>
      <c r="D5" s="5" t="s">
        <v>0</v>
      </c>
      <c r="E5" s="5"/>
      <c r="F5" s="5"/>
      <c r="G5" s="95" t="s">
        <v>141</v>
      </c>
      <c r="H5" s="5"/>
      <c r="J5" s="7"/>
      <c r="K5" s="6" t="s">
        <v>1</v>
      </c>
      <c r="L5" s="1">
        <v>21025</v>
      </c>
      <c r="M5" s="8"/>
      <c r="N5" s="4"/>
      <c r="O5" s="4"/>
      <c r="P5" s="184"/>
      <c r="Q5" s="5" t="s">
        <v>0</v>
      </c>
      <c r="R5" s="5"/>
      <c r="S5" s="5"/>
      <c r="T5" s="86">
        <v>21025</v>
      </c>
      <c r="U5" s="95" t="s">
        <v>164</v>
      </c>
      <c r="V5" s="5"/>
      <c r="W5" s="5"/>
      <c r="X5" s="7"/>
      <c r="Y5" s="7"/>
      <c r="AA5" s="7"/>
      <c r="AB5" s="6" t="s">
        <v>1</v>
      </c>
      <c r="AC5" s="1">
        <v>21025</v>
      </c>
      <c r="AD5" s="194" t="s">
        <v>75</v>
      </c>
      <c r="AH5" s="5"/>
      <c r="AL5" s="143"/>
    </row>
    <row r="6" spans="2:49" s="1" customFormat="1" ht="14.5" customHeight="1" thickBot="1" x14ac:dyDescent="0.35">
      <c r="B6" s="4"/>
      <c r="C6" s="4"/>
      <c r="D6" s="5"/>
      <c r="E6" s="5"/>
      <c r="F6" s="5"/>
      <c r="G6" s="96"/>
      <c r="H6" s="5"/>
      <c r="I6" s="5"/>
      <c r="J6" s="7"/>
      <c r="K6" s="7"/>
      <c r="L6" s="6"/>
      <c r="M6" s="4"/>
      <c r="N6" s="4"/>
      <c r="O6" s="4"/>
      <c r="P6" s="184"/>
      <c r="Q6" s="5"/>
      <c r="R6" s="5"/>
      <c r="S6" s="5"/>
      <c r="T6" s="86"/>
      <c r="U6" s="96"/>
      <c r="V6" s="5"/>
      <c r="W6" s="5"/>
      <c r="X6" s="5"/>
      <c r="Y6" s="5"/>
      <c r="Z6" s="5"/>
      <c r="AA6" s="7"/>
      <c r="AB6" s="7"/>
      <c r="AC6" s="7"/>
      <c r="AD6" s="6"/>
      <c r="AE6" s="6"/>
      <c r="AF6" s="3"/>
      <c r="AH6" s="5"/>
      <c r="AL6" s="143"/>
    </row>
    <row r="7" spans="2:49" s="1" customFormat="1" hidden="1" thickBot="1" x14ac:dyDescent="0.35">
      <c r="B7" s="8" t="s">
        <v>2</v>
      </c>
      <c r="C7" s="8" t="s">
        <v>11</v>
      </c>
      <c r="D7" s="5"/>
      <c r="E7" s="5"/>
      <c r="F7" s="5"/>
      <c r="G7" s="96"/>
      <c r="H7" s="5"/>
      <c r="I7" s="5"/>
      <c r="J7" s="7"/>
      <c r="K7" s="7"/>
      <c r="L7" s="6"/>
      <c r="M7" s="8" t="s">
        <v>2</v>
      </c>
      <c r="N7" s="8" t="s">
        <v>11</v>
      </c>
      <c r="O7" s="8"/>
      <c r="P7" s="185"/>
      <c r="Q7" s="5"/>
      <c r="R7" s="5"/>
      <c r="S7" s="5"/>
      <c r="T7" s="86"/>
      <c r="U7" s="96"/>
      <c r="V7" s="5"/>
      <c r="W7" s="5"/>
      <c r="X7" s="5"/>
      <c r="Y7" s="5"/>
      <c r="Z7" s="5"/>
      <c r="AA7" s="7"/>
      <c r="AB7" s="7"/>
      <c r="AC7" s="7"/>
      <c r="AD7" s="6"/>
      <c r="AE7" s="6"/>
      <c r="AF7" s="3"/>
      <c r="AH7" s="5"/>
      <c r="AL7" s="143"/>
    </row>
    <row r="8" spans="2:49" s="1" customFormat="1" ht="33" customHeight="1" thickBot="1" x14ac:dyDescent="0.35">
      <c r="B8" s="11" t="s">
        <v>4</v>
      </c>
      <c r="C8" s="266" t="s">
        <v>48</v>
      </c>
      <c r="D8" s="267"/>
      <c r="E8" s="267"/>
      <c r="F8" s="267"/>
      <c r="G8" s="267"/>
      <c r="H8" s="267"/>
      <c r="I8" s="267"/>
      <c r="J8" s="267"/>
      <c r="K8" s="267"/>
      <c r="L8" s="268"/>
      <c r="M8" s="11" t="s">
        <v>4</v>
      </c>
      <c r="N8" s="253" t="s">
        <v>43</v>
      </c>
      <c r="O8" s="254"/>
      <c r="P8" s="254"/>
      <c r="Q8" s="254"/>
      <c r="R8" s="254"/>
      <c r="S8" s="254"/>
      <c r="T8" s="254"/>
      <c r="U8" s="254"/>
      <c r="V8" s="254"/>
      <c r="W8" s="254"/>
      <c r="X8" s="255"/>
      <c r="Y8" s="228"/>
      <c r="Z8" s="256" t="s">
        <v>3</v>
      </c>
      <c r="AA8" s="254"/>
      <c r="AB8" s="254"/>
      <c r="AC8" s="254"/>
      <c r="AD8" s="254"/>
      <c r="AE8" s="255"/>
      <c r="AF8" s="67" t="s">
        <v>34</v>
      </c>
      <c r="AH8" s="249" t="s">
        <v>37</v>
      </c>
      <c r="AI8" s="250"/>
      <c r="AJ8" s="67"/>
      <c r="AL8" s="249" t="s">
        <v>37</v>
      </c>
      <c r="AM8" s="250"/>
      <c r="AN8" s="67"/>
    </row>
    <row r="9" spans="2:49" s="1" customFormat="1" thickBot="1" x14ac:dyDescent="0.35">
      <c r="B9" s="12"/>
      <c r="C9" s="246" t="s">
        <v>10</v>
      </c>
      <c r="D9" s="247"/>
      <c r="E9" s="227"/>
      <c r="F9" s="227"/>
      <c r="G9" s="244" t="s">
        <v>6</v>
      </c>
      <c r="H9" s="245"/>
      <c r="I9" s="248" t="s">
        <v>10</v>
      </c>
      <c r="J9" s="247"/>
      <c r="K9" s="223" t="s">
        <v>6</v>
      </c>
      <c r="L9" s="224"/>
      <c r="M9" s="12"/>
      <c r="N9" s="257" t="s">
        <v>10</v>
      </c>
      <c r="O9" s="248"/>
      <c r="P9" s="248"/>
      <c r="Q9" s="247"/>
      <c r="R9" s="227"/>
      <c r="S9" s="227"/>
      <c r="T9" s="81"/>
      <c r="U9" s="244" t="s">
        <v>6</v>
      </c>
      <c r="V9" s="245"/>
      <c r="W9" s="245"/>
      <c r="X9" s="245"/>
      <c r="Y9" s="226"/>
      <c r="Z9" s="248" t="s">
        <v>10</v>
      </c>
      <c r="AA9" s="247"/>
      <c r="AB9" s="269" t="s">
        <v>6</v>
      </c>
      <c r="AC9" s="270"/>
      <c r="AD9" s="271"/>
      <c r="AE9" s="225" t="s">
        <v>16</v>
      </c>
      <c r="AF9" s="50" t="s">
        <v>27</v>
      </c>
      <c r="AH9" s="101"/>
      <c r="AI9" s="50"/>
      <c r="AJ9" s="101"/>
      <c r="AL9" s="144"/>
      <c r="AM9" s="50"/>
      <c r="AN9" s="101"/>
    </row>
    <row r="10" spans="2:49" s="1" customFormat="1" ht="75" customHeight="1" thickBot="1" x14ac:dyDescent="0.35">
      <c r="B10" s="53" t="s">
        <v>44</v>
      </c>
      <c r="C10" s="13" t="s">
        <v>29</v>
      </c>
      <c r="D10" s="14" t="s">
        <v>159</v>
      </c>
      <c r="E10" s="13" t="s">
        <v>18</v>
      </c>
      <c r="F10" s="13" t="s">
        <v>17</v>
      </c>
      <c r="G10" s="15" t="s">
        <v>31</v>
      </c>
      <c r="H10" s="16" t="s">
        <v>14</v>
      </c>
      <c r="I10" s="13" t="s">
        <v>5</v>
      </c>
      <c r="J10" s="14" t="s">
        <v>13</v>
      </c>
      <c r="K10" s="13" t="s">
        <v>7</v>
      </c>
      <c r="L10" s="54" t="s">
        <v>45</v>
      </c>
      <c r="M10" s="53" t="s">
        <v>44</v>
      </c>
      <c r="N10" s="56" t="s">
        <v>5</v>
      </c>
      <c r="O10" s="75" t="s">
        <v>28</v>
      </c>
      <c r="P10" s="186" t="s">
        <v>54</v>
      </c>
      <c r="Q10" s="14" t="s">
        <v>159</v>
      </c>
      <c r="R10" s="13" t="s">
        <v>18</v>
      </c>
      <c r="S10" s="13" t="s">
        <v>17</v>
      </c>
      <c r="T10" s="82" t="s">
        <v>15</v>
      </c>
      <c r="U10" s="15" t="s">
        <v>31</v>
      </c>
      <c r="V10" s="16" t="s">
        <v>14</v>
      </c>
      <c r="W10" s="16" t="s">
        <v>8</v>
      </c>
      <c r="X10" s="17" t="s">
        <v>33</v>
      </c>
      <c r="Y10" s="235" t="s">
        <v>165</v>
      </c>
      <c r="Z10" s="13" t="s">
        <v>5</v>
      </c>
      <c r="AA10" s="14" t="s">
        <v>32</v>
      </c>
      <c r="AB10" s="13" t="s">
        <v>7</v>
      </c>
      <c r="AC10" s="18" t="s">
        <v>8</v>
      </c>
      <c r="AD10" s="19" t="s">
        <v>9</v>
      </c>
      <c r="AE10" s="30" t="s">
        <v>42</v>
      </c>
      <c r="AF10" s="30"/>
      <c r="AH10" s="102" t="s">
        <v>35</v>
      </c>
      <c r="AI10" s="30" t="s">
        <v>36</v>
      </c>
      <c r="AJ10" s="102" t="s">
        <v>38</v>
      </c>
      <c r="AL10" s="145" t="s">
        <v>39</v>
      </c>
      <c r="AM10" s="30" t="s">
        <v>40</v>
      </c>
      <c r="AN10" s="102" t="s">
        <v>41</v>
      </c>
    </row>
    <row r="11" spans="2:49" s="1" customFormat="1" thickBot="1" x14ac:dyDescent="0.35">
      <c r="B11" s="239"/>
      <c r="C11" s="259"/>
      <c r="D11" s="259"/>
      <c r="E11" s="259"/>
      <c r="F11" s="259"/>
      <c r="G11" s="259"/>
      <c r="H11" s="259"/>
      <c r="I11" s="259"/>
      <c r="J11" s="259"/>
      <c r="K11" s="259"/>
      <c r="L11" s="259"/>
      <c r="M11" s="198"/>
      <c r="N11" s="239"/>
      <c r="O11" s="259"/>
      <c r="P11" s="259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39"/>
      <c r="AB11" s="259"/>
      <c r="AC11" s="259"/>
      <c r="AD11" s="259"/>
      <c r="AE11" s="259"/>
      <c r="AF11" s="240"/>
      <c r="AH11" s="239"/>
      <c r="AI11" s="240"/>
      <c r="AJ11" s="117"/>
      <c r="AL11" s="239"/>
      <c r="AM11" s="240"/>
      <c r="AN11" s="117"/>
    </row>
    <row r="12" spans="2:49" s="1" customFormat="1" ht="23.5" x14ac:dyDescent="0.55000000000000004">
      <c r="B12" s="132" t="s">
        <v>47</v>
      </c>
      <c r="C12" s="262">
        <v>29339</v>
      </c>
      <c r="D12" s="262"/>
      <c r="E12" s="133"/>
      <c r="F12" s="133"/>
      <c r="G12" s="133"/>
      <c r="H12" s="133"/>
      <c r="I12" s="133"/>
      <c r="J12" s="133"/>
      <c r="K12" s="133"/>
      <c r="L12" s="133"/>
      <c r="M12" s="132" t="s">
        <v>77</v>
      </c>
      <c r="N12" s="131">
        <v>119970</v>
      </c>
      <c r="O12" s="137" t="s">
        <v>50</v>
      </c>
      <c r="P12" s="187" t="s">
        <v>50</v>
      </c>
      <c r="Q12" s="138" t="s">
        <v>51</v>
      </c>
      <c r="R12" s="137" t="s">
        <v>50</v>
      </c>
      <c r="S12" s="139"/>
      <c r="T12" s="137" t="s">
        <v>50</v>
      </c>
      <c r="U12" s="137" t="s">
        <v>50</v>
      </c>
      <c r="V12" s="139"/>
      <c r="W12" s="137" t="s">
        <v>50</v>
      </c>
      <c r="X12" s="137" t="s">
        <v>50</v>
      </c>
      <c r="Y12" s="137"/>
      <c r="Z12" s="133"/>
      <c r="AA12" s="133"/>
      <c r="AB12" s="133"/>
      <c r="AC12" s="133"/>
      <c r="AD12" s="133"/>
      <c r="AE12" s="133"/>
      <c r="AF12" s="136"/>
      <c r="AH12" s="103"/>
      <c r="AI12" s="104"/>
      <c r="AJ12" s="135" t="s">
        <v>49</v>
      </c>
      <c r="AL12" s="146" t="s">
        <v>50</v>
      </c>
      <c r="AM12" s="134" t="s">
        <v>50</v>
      </c>
      <c r="AN12" s="135" t="s">
        <v>49</v>
      </c>
    </row>
    <row r="13" spans="2:49" s="1" customFormat="1" ht="14" x14ac:dyDescent="0.3">
      <c r="B13" s="32" t="s">
        <v>142</v>
      </c>
      <c r="C13" s="46"/>
      <c r="D13" s="40"/>
      <c r="E13" s="40"/>
      <c r="F13" s="42"/>
      <c r="G13" s="79"/>
      <c r="H13" s="42"/>
      <c r="I13" s="45"/>
      <c r="J13" s="42"/>
      <c r="K13" s="42"/>
      <c r="L13" s="55"/>
      <c r="M13" s="32" t="s">
        <v>142</v>
      </c>
      <c r="N13" s="57"/>
      <c r="O13" s="70"/>
      <c r="P13" s="188"/>
      <c r="Q13" s="46" t="s">
        <v>30</v>
      </c>
      <c r="R13" s="40"/>
      <c r="S13" s="42"/>
      <c r="T13" s="87"/>
      <c r="U13" s="79"/>
      <c r="V13" s="42"/>
      <c r="W13" s="40"/>
      <c r="X13" s="40"/>
      <c r="Y13" s="40"/>
      <c r="Z13" s="45"/>
      <c r="AA13" s="42"/>
      <c r="AB13" s="42"/>
      <c r="AC13" s="42"/>
      <c r="AD13" s="40"/>
      <c r="AE13" s="40"/>
      <c r="AF13" s="63"/>
      <c r="AH13" s="105"/>
      <c r="AI13" s="106"/>
      <c r="AJ13" s="118"/>
      <c r="AL13" s="147"/>
      <c r="AM13" s="106"/>
      <c r="AN13" s="122"/>
    </row>
    <row r="14" spans="2:49" s="1" customFormat="1" ht="19.5" customHeight="1" x14ac:dyDescent="0.4">
      <c r="B14" s="229" t="s">
        <v>153</v>
      </c>
      <c r="C14" s="33"/>
      <c r="D14" s="23">
        <v>4</v>
      </c>
      <c r="E14" s="23"/>
      <c r="F14" s="42">
        <v>180</v>
      </c>
      <c r="G14" s="78"/>
      <c r="H14" s="42"/>
      <c r="I14" s="35"/>
      <c r="J14" s="34"/>
      <c r="K14" s="25"/>
      <c r="L14" s="178">
        <f>(D14*F14)+(C14*H14)+(G14*K14)</f>
        <v>720</v>
      </c>
      <c r="M14" s="9"/>
      <c r="N14" s="59"/>
      <c r="O14" s="76"/>
      <c r="P14" s="182"/>
      <c r="Q14" s="77"/>
      <c r="R14" s="23"/>
      <c r="S14" s="42"/>
      <c r="T14" s="88"/>
      <c r="U14" s="78"/>
      <c r="V14" s="42"/>
      <c r="W14" s="23"/>
      <c r="X14" s="23"/>
      <c r="Y14" s="23"/>
      <c r="Z14" s="35"/>
      <c r="AA14" s="34"/>
      <c r="AB14" s="25"/>
      <c r="AC14" s="25"/>
      <c r="AD14" s="24"/>
      <c r="AE14" s="99"/>
      <c r="AF14" s="125"/>
      <c r="AH14" s="107"/>
      <c r="AI14" s="115"/>
      <c r="AJ14" s="251"/>
      <c r="AL14" s="148"/>
      <c r="AM14" s="115"/>
      <c r="AN14" s="241"/>
      <c r="AO14" s="1" t="s">
        <v>52</v>
      </c>
      <c r="AR14" s="159" t="s">
        <v>68</v>
      </c>
      <c r="AS14" s="160"/>
    </row>
    <row r="15" spans="2:49" s="1" customFormat="1" ht="34.5" customHeight="1" x14ac:dyDescent="0.4">
      <c r="B15" s="9" t="s">
        <v>148</v>
      </c>
      <c r="C15" s="33"/>
      <c r="D15" s="23">
        <v>1</v>
      </c>
      <c r="E15" s="23"/>
      <c r="F15" s="42">
        <v>180</v>
      </c>
      <c r="G15" s="78"/>
      <c r="H15" s="42"/>
      <c r="I15" s="35"/>
      <c r="J15" s="34"/>
      <c r="K15" s="25"/>
      <c r="L15" s="178" t="s">
        <v>161</v>
      </c>
      <c r="M15" s="9"/>
      <c r="N15" s="179"/>
      <c r="O15" s="76"/>
      <c r="P15" s="182"/>
      <c r="Q15" s="77"/>
      <c r="R15" s="23"/>
      <c r="S15" s="42"/>
      <c r="T15" s="88"/>
      <c r="U15" s="78"/>
      <c r="V15" s="42"/>
      <c r="W15" s="23"/>
      <c r="X15" s="23"/>
      <c r="Y15" s="23"/>
      <c r="Z15" s="35"/>
      <c r="AA15" s="34"/>
      <c r="AB15" s="25"/>
      <c r="AC15" s="25"/>
      <c r="AD15" s="24"/>
      <c r="AE15" s="100"/>
      <c r="AF15" s="125"/>
      <c r="AH15" s="107"/>
      <c r="AI15" s="115"/>
      <c r="AJ15" s="252"/>
      <c r="AL15" s="148"/>
      <c r="AM15" s="124"/>
      <c r="AN15" s="242"/>
      <c r="AO15" s="140">
        <f t="shared" ref="AO15:AO25" si="0">SUM(Z15+AA15+AB15+AC15+AD15)-AN15</f>
        <v>0</v>
      </c>
      <c r="AR15" s="161" t="s">
        <v>55</v>
      </c>
      <c r="AS15" s="162"/>
      <c r="AT15" s="162"/>
      <c r="AU15" s="162"/>
      <c r="AV15" s="162"/>
      <c r="AW15" s="163"/>
    </row>
    <row r="16" spans="2:49" s="1" customFormat="1" ht="14" x14ac:dyDescent="0.3">
      <c r="B16" s="9" t="s">
        <v>149</v>
      </c>
      <c r="C16" s="33">
        <v>6</v>
      </c>
      <c r="D16" s="23"/>
      <c r="E16" s="23"/>
      <c r="F16" s="42"/>
      <c r="G16" s="78"/>
      <c r="H16" s="42">
        <v>6</v>
      </c>
      <c r="I16" s="35"/>
      <c r="J16" s="34"/>
      <c r="K16" s="25"/>
      <c r="L16" s="178">
        <f t="shared" ref="L16:L60" si="1">(D16*F16)+(C16*H16)+(G16*K16)</f>
        <v>36</v>
      </c>
      <c r="M16" s="9"/>
      <c r="N16" s="179"/>
      <c r="O16" s="76"/>
      <c r="P16" s="182"/>
      <c r="Q16" s="78"/>
      <c r="R16" s="23"/>
      <c r="S16" s="42"/>
      <c r="T16" s="88"/>
      <c r="U16" s="78"/>
      <c r="V16" s="42"/>
      <c r="W16" s="23"/>
      <c r="X16" s="23"/>
      <c r="Y16" s="23"/>
      <c r="Z16" s="35"/>
      <c r="AA16" s="34"/>
      <c r="AB16" s="25"/>
      <c r="AC16" s="25"/>
      <c r="AD16" s="24"/>
      <c r="AE16" s="100"/>
      <c r="AF16" s="125"/>
      <c r="AH16" s="128"/>
      <c r="AI16" s="115"/>
      <c r="AJ16" s="119"/>
      <c r="AL16" s="149"/>
      <c r="AM16" s="141"/>
      <c r="AN16" s="123"/>
      <c r="AO16" s="140">
        <f t="shared" si="0"/>
        <v>0</v>
      </c>
      <c r="AR16" s="164" t="s">
        <v>56</v>
      </c>
      <c r="AS16" s="165"/>
      <c r="AT16" s="165" t="s">
        <v>58</v>
      </c>
      <c r="AU16" s="165"/>
      <c r="AV16" s="165" t="s">
        <v>59</v>
      </c>
      <c r="AW16" s="166" t="s">
        <v>38</v>
      </c>
    </row>
    <row r="17" spans="2:50" s="1" customFormat="1" ht="14" x14ac:dyDescent="0.3">
      <c r="B17" s="9" t="s">
        <v>150</v>
      </c>
      <c r="C17" s="33"/>
      <c r="D17" s="23"/>
      <c r="E17" s="23"/>
      <c r="F17" s="42"/>
      <c r="G17" s="78">
        <v>1</v>
      </c>
      <c r="H17" s="42"/>
      <c r="I17" s="35"/>
      <c r="J17" s="34"/>
      <c r="K17" s="230">
        <v>15</v>
      </c>
      <c r="L17" s="178">
        <f t="shared" si="1"/>
        <v>15</v>
      </c>
      <c r="M17" s="9"/>
      <c r="N17" s="179"/>
      <c r="O17" s="76"/>
      <c r="P17" s="182"/>
      <c r="Q17" s="78"/>
      <c r="R17" s="23"/>
      <c r="S17" s="42"/>
      <c r="T17" s="88"/>
      <c r="U17" s="78"/>
      <c r="V17" s="42"/>
      <c r="W17" s="23"/>
      <c r="X17" s="23"/>
      <c r="Y17" s="23"/>
      <c r="Z17" s="35"/>
      <c r="AA17" s="34"/>
      <c r="AB17" s="25"/>
      <c r="AC17" s="25"/>
      <c r="AD17" s="24"/>
      <c r="AE17" s="100"/>
      <c r="AF17" s="125"/>
      <c r="AH17" s="128"/>
      <c r="AI17" s="115"/>
      <c r="AJ17" s="126"/>
      <c r="AL17" s="149"/>
      <c r="AM17" s="141"/>
      <c r="AN17" s="123"/>
      <c r="AO17" s="140">
        <f t="shared" si="0"/>
        <v>0</v>
      </c>
      <c r="AP17" s="157" t="s">
        <v>69</v>
      </c>
      <c r="AQ17" s="157"/>
      <c r="AR17" s="167">
        <v>441</v>
      </c>
      <c r="AS17" s="168" t="s">
        <v>57</v>
      </c>
      <c r="AT17" s="169">
        <v>407.2</v>
      </c>
      <c r="AU17" s="168" t="s">
        <v>57</v>
      </c>
      <c r="AV17" s="168">
        <f>SUM(AR17-AT17)</f>
        <v>33.800000000000011</v>
      </c>
      <c r="AW17" s="170" t="s">
        <v>66</v>
      </c>
    </row>
    <row r="18" spans="2:50" s="1" customFormat="1" ht="14" x14ac:dyDescent="0.3">
      <c r="B18" s="229" t="s">
        <v>154</v>
      </c>
      <c r="C18" s="33"/>
      <c r="D18" s="23">
        <v>4</v>
      </c>
      <c r="E18" s="23"/>
      <c r="F18" s="42">
        <v>180</v>
      </c>
      <c r="G18" s="78"/>
      <c r="H18" s="42"/>
      <c r="I18" s="35"/>
      <c r="J18" s="34"/>
      <c r="K18" s="25"/>
      <c r="L18" s="178">
        <f t="shared" si="1"/>
        <v>720</v>
      </c>
      <c r="M18" s="9" t="s">
        <v>162</v>
      </c>
      <c r="N18" s="179">
        <v>12</v>
      </c>
      <c r="O18" s="76">
        <v>44662</v>
      </c>
      <c r="P18" s="182">
        <v>5734</v>
      </c>
      <c r="Q18" s="78">
        <v>3.5</v>
      </c>
      <c r="R18" s="23" t="s">
        <v>163</v>
      </c>
      <c r="S18" s="42"/>
      <c r="T18" s="88">
        <v>2</v>
      </c>
      <c r="U18" s="78">
        <v>1</v>
      </c>
      <c r="V18" s="42"/>
      <c r="W18" s="23"/>
      <c r="X18" s="23"/>
      <c r="Y18" s="237">
        <f>(LIST!C3*'Pump MCU'!Q18)+(LIST!E4*'Pump MCU'!N18)+(U18*LIST!F4)</f>
        <v>682</v>
      </c>
      <c r="Z18" s="35"/>
      <c r="AA18" s="34"/>
      <c r="AB18" s="25"/>
      <c r="AC18" s="25"/>
      <c r="AD18" s="24"/>
      <c r="AE18" s="100"/>
      <c r="AF18" s="125"/>
      <c r="AH18" s="108"/>
      <c r="AI18" s="116"/>
      <c r="AJ18" s="119"/>
      <c r="AL18" s="149"/>
      <c r="AM18" s="141"/>
      <c r="AN18" s="123"/>
      <c r="AO18" s="140">
        <f t="shared" si="0"/>
        <v>0</v>
      </c>
      <c r="AP18" s="157"/>
      <c r="AQ18" s="157"/>
      <c r="AR18" s="167">
        <v>32</v>
      </c>
      <c r="AS18" s="168" t="s">
        <v>60</v>
      </c>
      <c r="AT18" s="169">
        <v>48</v>
      </c>
      <c r="AU18" s="168" t="s">
        <v>60</v>
      </c>
      <c r="AV18" s="168">
        <f t="shared" ref="AV18:AV20" si="2">SUM(AR18-AT18)</f>
        <v>-16</v>
      </c>
      <c r="AW18" s="170"/>
    </row>
    <row r="19" spans="2:50" s="1" customFormat="1" ht="14" x14ac:dyDescent="0.3">
      <c r="B19" s="9" t="s">
        <v>148</v>
      </c>
      <c r="C19" s="33"/>
      <c r="D19" s="23">
        <v>1</v>
      </c>
      <c r="E19" s="23"/>
      <c r="F19" s="42">
        <v>180</v>
      </c>
      <c r="G19" s="78"/>
      <c r="H19" s="42"/>
      <c r="I19" s="35"/>
      <c r="J19" s="34"/>
      <c r="K19" s="25"/>
      <c r="L19" s="178" t="s">
        <v>161</v>
      </c>
      <c r="M19" s="9"/>
      <c r="N19" s="58"/>
      <c r="O19" s="76"/>
      <c r="P19" s="182"/>
      <c r="Q19" s="78"/>
      <c r="R19" s="23"/>
      <c r="S19" s="42"/>
      <c r="T19" s="88"/>
      <c r="U19" s="78"/>
      <c r="V19" s="42"/>
      <c r="W19" s="23"/>
      <c r="X19" s="23"/>
      <c r="Y19" s="23"/>
      <c r="Z19" s="35"/>
      <c r="AA19" s="34"/>
      <c r="AB19" s="25"/>
      <c r="AC19" s="25"/>
      <c r="AD19" s="24"/>
      <c r="AE19" s="100"/>
      <c r="AF19" s="125"/>
      <c r="AH19" s="108"/>
      <c r="AI19" s="116"/>
      <c r="AJ19" s="119"/>
      <c r="AL19" s="149"/>
      <c r="AM19" s="141"/>
      <c r="AN19" s="123"/>
      <c r="AO19" s="140">
        <f t="shared" si="0"/>
        <v>0</v>
      </c>
      <c r="AP19" s="157" t="s">
        <v>69</v>
      </c>
      <c r="AQ19" s="157"/>
      <c r="AR19" s="167" t="s">
        <v>61</v>
      </c>
      <c r="AS19" s="168" t="s">
        <v>62</v>
      </c>
      <c r="AT19" s="169" t="s">
        <v>63</v>
      </c>
      <c r="AU19" s="168" t="s">
        <v>62</v>
      </c>
      <c r="AV19" s="168"/>
      <c r="AW19" s="170"/>
    </row>
    <row r="20" spans="2:50" s="1" customFormat="1" ht="14" x14ac:dyDescent="0.3">
      <c r="B20" s="9" t="s">
        <v>149</v>
      </c>
      <c r="C20" s="33">
        <v>6</v>
      </c>
      <c r="D20" s="23"/>
      <c r="E20" s="23"/>
      <c r="F20" s="42"/>
      <c r="G20" s="78"/>
      <c r="H20" s="42">
        <v>6</v>
      </c>
      <c r="I20" s="35"/>
      <c r="J20" s="34"/>
      <c r="K20" s="25"/>
      <c r="L20" s="178">
        <f t="shared" si="1"/>
        <v>36</v>
      </c>
      <c r="M20" s="9"/>
      <c r="N20" s="58"/>
      <c r="O20" s="76"/>
      <c r="P20" s="182"/>
      <c r="Q20" s="78"/>
      <c r="R20" s="23"/>
      <c r="S20" s="42"/>
      <c r="T20" s="88"/>
      <c r="U20" s="78"/>
      <c r="V20" s="42"/>
      <c r="W20" s="23"/>
      <c r="X20" s="23"/>
      <c r="Y20" s="23"/>
      <c r="Z20" s="35"/>
      <c r="AA20" s="34"/>
      <c r="AB20" s="25"/>
      <c r="AC20" s="25"/>
      <c r="AD20" s="24"/>
      <c r="AE20" s="100"/>
      <c r="AF20" s="125"/>
      <c r="AH20" s="108"/>
      <c r="AI20" s="116"/>
      <c r="AJ20" s="119"/>
      <c r="AL20" s="149"/>
      <c r="AM20" s="141"/>
      <c r="AN20" s="123"/>
      <c r="AO20" s="140">
        <f t="shared" si="0"/>
        <v>0</v>
      </c>
      <c r="AP20" s="157" t="s">
        <v>69</v>
      </c>
      <c r="AQ20" s="157"/>
      <c r="AR20" s="171">
        <v>10611</v>
      </c>
      <c r="AS20" s="172"/>
      <c r="AT20" s="173">
        <v>14987</v>
      </c>
      <c r="AU20" s="172"/>
      <c r="AV20" s="174">
        <f t="shared" si="2"/>
        <v>-4376</v>
      </c>
      <c r="AW20" s="176" t="s">
        <v>70</v>
      </c>
    </row>
    <row r="21" spans="2:50" s="1" customFormat="1" ht="14" x14ac:dyDescent="0.3">
      <c r="B21" s="9" t="s">
        <v>150</v>
      </c>
      <c r="C21" s="33"/>
      <c r="D21" s="23"/>
      <c r="E21" s="23"/>
      <c r="F21" s="42"/>
      <c r="G21" s="78">
        <v>1</v>
      </c>
      <c r="H21" s="42"/>
      <c r="I21" s="35"/>
      <c r="J21" s="34"/>
      <c r="K21" s="25">
        <v>15</v>
      </c>
      <c r="L21" s="178">
        <f t="shared" si="1"/>
        <v>15</v>
      </c>
      <c r="M21" s="9"/>
      <c r="N21" s="58"/>
      <c r="O21" s="76"/>
      <c r="P21" s="182"/>
      <c r="Q21" s="78"/>
      <c r="R21" s="23"/>
      <c r="S21" s="42"/>
      <c r="T21" s="88"/>
      <c r="U21" s="78"/>
      <c r="V21" s="42"/>
      <c r="W21" s="23"/>
      <c r="X21" s="23"/>
      <c r="Y21" s="23"/>
      <c r="Z21" s="35"/>
      <c r="AA21" s="34"/>
      <c r="AB21" s="25"/>
      <c r="AC21" s="25"/>
      <c r="AD21" s="24"/>
      <c r="AE21" s="100"/>
      <c r="AF21" s="125"/>
      <c r="AH21" s="108"/>
      <c r="AI21" s="116"/>
      <c r="AJ21" s="119"/>
      <c r="AL21" s="149"/>
      <c r="AM21" s="141"/>
      <c r="AN21" s="123"/>
      <c r="AO21" s="140">
        <f t="shared" si="0"/>
        <v>0</v>
      </c>
      <c r="AP21" s="157" t="s">
        <v>69</v>
      </c>
      <c r="AQ21" s="157"/>
      <c r="AR21" s="156"/>
      <c r="AT21" s="156"/>
    </row>
    <row r="22" spans="2:50" s="1" customFormat="1" ht="18" x14ac:dyDescent="0.4">
      <c r="B22" s="229" t="s">
        <v>155</v>
      </c>
      <c r="C22" s="33"/>
      <c r="D22" s="23">
        <v>12</v>
      </c>
      <c r="E22" s="23"/>
      <c r="F22" s="42">
        <v>180</v>
      </c>
      <c r="G22" s="78"/>
      <c r="H22" s="42"/>
      <c r="I22" s="35"/>
      <c r="J22" s="34"/>
      <c r="K22" s="25"/>
      <c r="L22" s="178">
        <f t="shared" si="1"/>
        <v>2160</v>
      </c>
      <c r="M22" s="9"/>
      <c r="N22" s="58"/>
      <c r="O22" s="76"/>
      <c r="P22" s="182"/>
      <c r="Q22" s="78"/>
      <c r="R22" s="23"/>
      <c r="S22" s="42"/>
      <c r="T22" s="88"/>
      <c r="U22" s="78"/>
      <c r="V22" s="42"/>
      <c r="W22" s="23"/>
      <c r="X22" s="23"/>
      <c r="Y22" s="23"/>
      <c r="Z22" s="35"/>
      <c r="AA22" s="34"/>
      <c r="AB22" s="25"/>
      <c r="AC22" s="25"/>
      <c r="AD22" s="24"/>
      <c r="AE22" s="100"/>
      <c r="AF22" s="125"/>
      <c r="AH22" s="108"/>
      <c r="AI22" s="116"/>
      <c r="AJ22" s="119"/>
      <c r="AL22" s="149"/>
      <c r="AM22" s="141"/>
      <c r="AN22" s="123"/>
      <c r="AO22" s="140">
        <f t="shared" si="0"/>
        <v>0</v>
      </c>
      <c r="AP22" s="157"/>
      <c r="AQ22" s="157"/>
      <c r="AR22" s="161" t="s">
        <v>64</v>
      </c>
      <c r="AS22" s="162"/>
      <c r="AT22" s="162"/>
      <c r="AU22" s="162"/>
      <c r="AV22" s="162"/>
      <c r="AW22" s="163"/>
    </row>
    <row r="23" spans="2:50" s="1" customFormat="1" ht="14" x14ac:dyDescent="0.3">
      <c r="B23" s="9" t="s">
        <v>148</v>
      </c>
      <c r="C23" s="33"/>
      <c r="D23" s="23">
        <v>3</v>
      </c>
      <c r="E23" s="23"/>
      <c r="F23" s="42">
        <v>180</v>
      </c>
      <c r="G23" s="78"/>
      <c r="H23" s="42"/>
      <c r="I23" s="35"/>
      <c r="J23" s="34"/>
      <c r="K23" s="25"/>
      <c r="L23" s="178" t="s">
        <v>161</v>
      </c>
      <c r="M23" s="9"/>
      <c r="N23" s="58"/>
      <c r="O23" s="76"/>
      <c r="P23" s="182">
        <v>6063</v>
      </c>
      <c r="Q23" s="78">
        <v>2.5</v>
      </c>
      <c r="R23" s="23" t="s">
        <v>20</v>
      </c>
      <c r="S23" s="42"/>
      <c r="T23" s="88">
        <v>2</v>
      </c>
      <c r="U23" s="78">
        <v>1</v>
      </c>
      <c r="V23" s="42"/>
      <c r="W23" s="23"/>
      <c r="X23" s="23"/>
      <c r="Y23" s="237">
        <f>(LIST!C9*'Pump MCU'!Q23)+(LIST!E10*'Pump MCU'!N23)+(U23*LIST!F10)</f>
        <v>665</v>
      </c>
      <c r="Z23" s="35"/>
      <c r="AA23" s="34"/>
      <c r="AB23" s="25"/>
      <c r="AC23" s="25"/>
      <c r="AD23" s="24"/>
      <c r="AE23" s="100"/>
      <c r="AF23" s="125"/>
      <c r="AH23" s="108"/>
      <c r="AI23" s="116"/>
      <c r="AJ23" s="119"/>
      <c r="AL23" s="149"/>
      <c r="AM23" s="141"/>
      <c r="AN23" s="123"/>
      <c r="AO23" s="140">
        <f t="shared" si="0"/>
        <v>0</v>
      </c>
      <c r="AR23" s="164" t="s">
        <v>56</v>
      </c>
      <c r="AS23" s="165"/>
      <c r="AT23" s="165" t="s">
        <v>58</v>
      </c>
      <c r="AU23" s="165"/>
      <c r="AV23" s="165" t="s">
        <v>59</v>
      </c>
      <c r="AW23" s="166" t="s">
        <v>38</v>
      </c>
      <c r="AX23" s="158"/>
    </row>
    <row r="24" spans="2:50" s="1" customFormat="1" ht="14" x14ac:dyDescent="0.3">
      <c r="B24" s="9" t="s">
        <v>149</v>
      </c>
      <c r="C24" s="33">
        <v>10</v>
      </c>
      <c r="D24" s="23"/>
      <c r="E24" s="23"/>
      <c r="F24" s="42"/>
      <c r="G24" s="78"/>
      <c r="H24" s="42">
        <v>6</v>
      </c>
      <c r="I24" s="35"/>
      <c r="J24" s="34"/>
      <c r="K24" s="25"/>
      <c r="L24" s="178">
        <f t="shared" si="1"/>
        <v>60</v>
      </c>
      <c r="M24" s="9"/>
      <c r="N24" s="58"/>
      <c r="O24" s="76"/>
      <c r="P24" s="182"/>
      <c r="Q24" s="78"/>
      <c r="R24" s="23"/>
      <c r="S24" s="42"/>
      <c r="T24" s="88"/>
      <c r="U24" s="78"/>
      <c r="V24" s="42"/>
      <c r="W24" s="23"/>
      <c r="X24" s="23"/>
      <c r="Y24" s="23"/>
      <c r="Z24" s="35"/>
      <c r="AA24" s="34"/>
      <c r="AB24" s="25"/>
      <c r="AC24" s="25"/>
      <c r="AD24" s="24"/>
      <c r="AE24" s="100"/>
      <c r="AF24" s="125"/>
      <c r="AH24" s="108"/>
      <c r="AI24" s="116"/>
      <c r="AJ24" s="119"/>
      <c r="AL24" s="149"/>
      <c r="AM24" s="141"/>
      <c r="AN24" s="123"/>
      <c r="AO24" s="140">
        <f t="shared" si="0"/>
        <v>0</v>
      </c>
      <c r="AR24" s="164"/>
      <c r="AS24" s="165"/>
      <c r="AT24" s="165"/>
      <c r="AU24" s="165"/>
      <c r="AV24" s="165"/>
      <c r="AW24" s="166"/>
      <c r="AX24" s="158"/>
    </row>
    <row r="25" spans="2:50" s="1" customFormat="1" ht="14" x14ac:dyDescent="0.3">
      <c r="B25" s="9" t="s">
        <v>150</v>
      </c>
      <c r="C25" s="33"/>
      <c r="D25" s="23"/>
      <c r="E25" s="23"/>
      <c r="F25" s="42"/>
      <c r="G25" s="78">
        <v>3</v>
      </c>
      <c r="H25" s="42"/>
      <c r="I25" s="35"/>
      <c r="J25" s="34"/>
      <c r="K25" s="25">
        <v>15</v>
      </c>
      <c r="L25" s="178">
        <f t="shared" si="1"/>
        <v>45</v>
      </c>
      <c r="M25" s="9"/>
      <c r="N25" s="58"/>
      <c r="O25" s="76"/>
      <c r="P25" s="182"/>
      <c r="Q25" s="78"/>
      <c r="R25" s="23"/>
      <c r="S25" s="42"/>
      <c r="T25" s="88"/>
      <c r="U25" s="78"/>
      <c r="V25" s="42"/>
      <c r="W25" s="23"/>
      <c r="X25" s="23"/>
      <c r="Y25" s="23"/>
      <c r="Z25" s="35"/>
      <c r="AA25" s="34"/>
      <c r="AB25" s="25"/>
      <c r="AC25" s="25"/>
      <c r="AD25" s="24"/>
      <c r="AE25" s="100"/>
      <c r="AF25" s="125"/>
      <c r="AH25" s="108"/>
      <c r="AI25" s="116"/>
      <c r="AJ25" s="119"/>
      <c r="AL25" s="149"/>
      <c r="AM25" s="141"/>
      <c r="AN25" s="123"/>
      <c r="AO25" s="140">
        <f t="shared" si="0"/>
        <v>0</v>
      </c>
      <c r="AP25" s="195" t="s">
        <v>76</v>
      </c>
      <c r="AR25" s="164"/>
      <c r="AS25" s="165"/>
      <c r="AT25" s="165"/>
      <c r="AU25" s="165"/>
      <c r="AV25" s="165"/>
      <c r="AW25" s="166"/>
      <c r="AX25" s="158"/>
    </row>
    <row r="26" spans="2:50" s="1" customFormat="1" ht="14" x14ac:dyDescent="0.3">
      <c r="B26" s="229" t="s">
        <v>12</v>
      </c>
      <c r="C26" s="33"/>
      <c r="D26" s="23"/>
      <c r="E26" s="23"/>
      <c r="F26" s="42"/>
      <c r="G26" s="78"/>
      <c r="H26" s="42"/>
      <c r="I26" s="35"/>
      <c r="J26" s="34"/>
      <c r="K26" s="25"/>
      <c r="L26" s="232">
        <f>SUM(L14:L25)</f>
        <v>3807</v>
      </c>
      <c r="M26" s="9"/>
      <c r="N26" s="58"/>
      <c r="O26" s="76"/>
      <c r="P26" s="182"/>
      <c r="Q26" s="78"/>
      <c r="R26" s="23"/>
      <c r="S26" s="42"/>
      <c r="T26" s="88"/>
      <c r="U26" s="78"/>
      <c r="V26" s="42"/>
      <c r="W26" s="23"/>
      <c r="X26" s="23"/>
      <c r="Y26" s="23"/>
      <c r="Z26" s="35"/>
      <c r="AA26" s="34"/>
      <c r="AB26" s="25"/>
      <c r="AC26" s="25"/>
      <c r="AD26" s="24"/>
      <c r="AE26" s="100"/>
      <c r="AF26" s="125"/>
      <c r="AH26" s="108"/>
      <c r="AI26" s="116"/>
      <c r="AJ26" s="119"/>
      <c r="AL26" s="149"/>
      <c r="AM26" s="141"/>
      <c r="AN26" s="123"/>
      <c r="AO26" s="140"/>
      <c r="AS26" s="153"/>
      <c r="AT26" s="155"/>
      <c r="AU26" s="152"/>
      <c r="AV26" s="152"/>
      <c r="AW26" s="152"/>
    </row>
    <row r="27" spans="2:50" s="1" customFormat="1" ht="14" x14ac:dyDescent="0.3">
      <c r="B27" s="32" t="s">
        <v>143</v>
      </c>
      <c r="C27" s="40"/>
      <c r="D27" s="41"/>
      <c r="E27" s="41"/>
      <c r="F27" s="42"/>
      <c r="G27" s="79"/>
      <c r="H27" s="42"/>
      <c r="I27" s="44"/>
      <c r="J27" s="42"/>
      <c r="K27" s="42"/>
      <c r="L27" s="231"/>
      <c r="M27" s="32" t="s">
        <v>143</v>
      </c>
      <c r="N27" s="59"/>
      <c r="O27" s="72"/>
      <c r="P27" s="189"/>
      <c r="Q27" s="79"/>
      <c r="R27" s="41"/>
      <c r="S27" s="42"/>
      <c r="T27" s="87"/>
      <c r="U27" s="79"/>
      <c r="V27" s="42"/>
      <c r="W27" s="41"/>
      <c r="X27" s="41"/>
      <c r="Y27" s="41"/>
      <c r="Z27" s="44"/>
      <c r="AA27" s="42"/>
      <c r="AB27" s="42"/>
      <c r="AC27" s="42"/>
      <c r="AD27" s="42"/>
      <c r="AE27" s="43"/>
      <c r="AF27" s="65"/>
      <c r="AH27" s="110"/>
      <c r="AI27" s="111"/>
      <c r="AJ27" s="120"/>
      <c r="AL27" s="149"/>
      <c r="AM27" s="111"/>
      <c r="AN27" s="123"/>
      <c r="AO27" s="140">
        <f>SUM(Z27+AA27+AB27+AC27+AD27)-AN27</f>
        <v>0</v>
      </c>
      <c r="AS27" s="153"/>
      <c r="AT27" s="155"/>
      <c r="AU27" s="152"/>
      <c r="AV27" s="152"/>
      <c r="AW27" s="152"/>
    </row>
    <row r="28" spans="2:50" s="1" customFormat="1" ht="14" x14ac:dyDescent="0.3">
      <c r="B28" s="229" t="s">
        <v>152</v>
      </c>
      <c r="C28" s="33"/>
      <c r="D28" s="23">
        <v>15</v>
      </c>
      <c r="E28" s="23"/>
      <c r="F28" s="42">
        <v>180</v>
      </c>
      <c r="G28" s="78"/>
      <c r="H28" s="42"/>
      <c r="I28" s="35"/>
      <c r="J28" s="34"/>
      <c r="K28" s="25"/>
      <c r="L28" s="178">
        <f>(D28*F28)+(C28*H28)+(G28*K28)</f>
        <v>2700</v>
      </c>
      <c r="M28" s="9"/>
      <c r="N28" s="58"/>
      <c r="O28" s="192"/>
      <c r="P28" s="182"/>
      <c r="Q28" s="78"/>
      <c r="R28" s="23"/>
      <c r="S28" s="42"/>
      <c r="T28" s="88"/>
      <c r="U28" s="78"/>
      <c r="V28" s="42"/>
      <c r="W28" s="23"/>
      <c r="X28" s="23"/>
      <c r="Y28" s="23"/>
      <c r="Z28" s="35"/>
      <c r="AA28" s="34"/>
      <c r="AB28" s="25"/>
      <c r="AC28" s="25"/>
      <c r="AD28" s="24"/>
      <c r="AE28" s="100"/>
      <c r="AF28" s="125"/>
      <c r="AH28" s="108"/>
      <c r="AI28" s="116"/>
      <c r="AJ28" s="119"/>
      <c r="AL28" s="149"/>
      <c r="AM28" s="141"/>
      <c r="AN28" s="193"/>
      <c r="AO28" s="140">
        <f>SUM(Z28+AA28+AB28+AC28+AD28)-AN28</f>
        <v>0</v>
      </c>
      <c r="AS28" s="153"/>
      <c r="AT28" s="155"/>
      <c r="AU28" s="152"/>
      <c r="AV28" s="152"/>
      <c r="AW28" s="152"/>
    </row>
    <row r="29" spans="2:50" s="1" customFormat="1" ht="18" x14ac:dyDescent="0.4">
      <c r="B29" s="9" t="s">
        <v>148</v>
      </c>
      <c r="C29" s="33"/>
      <c r="D29" s="23">
        <v>3</v>
      </c>
      <c r="E29" s="23"/>
      <c r="F29" s="42">
        <v>180</v>
      </c>
      <c r="G29" s="78"/>
      <c r="H29" s="42"/>
      <c r="I29" s="35"/>
      <c r="J29" s="34"/>
      <c r="K29" s="25"/>
      <c r="L29" s="178" t="s">
        <v>161</v>
      </c>
      <c r="M29" s="9"/>
      <c r="N29" s="58"/>
      <c r="O29" s="76"/>
      <c r="P29" s="182"/>
      <c r="Q29" s="78"/>
      <c r="R29" s="23"/>
      <c r="S29" s="42"/>
      <c r="T29" s="88"/>
      <c r="U29" s="78"/>
      <c r="V29" s="42"/>
      <c r="W29" s="23"/>
      <c r="X29" s="23"/>
      <c r="Y29" s="23"/>
      <c r="Z29" s="35"/>
      <c r="AA29" s="34"/>
      <c r="AB29" s="25"/>
      <c r="AC29" s="25"/>
      <c r="AD29" s="24"/>
      <c r="AE29" s="100"/>
      <c r="AF29" s="125"/>
      <c r="AH29" s="108"/>
      <c r="AI29" s="151"/>
      <c r="AJ29" s="154"/>
      <c r="AL29" s="149"/>
      <c r="AM29" s="141"/>
      <c r="AN29" s="123"/>
      <c r="AO29" s="140">
        <f>SUM(Z29+AA29+AB29+AC29+AD29)-AN29</f>
        <v>0</v>
      </c>
      <c r="AR29" s="161" t="s">
        <v>65</v>
      </c>
      <c r="AS29" s="162"/>
      <c r="AT29" s="162"/>
      <c r="AU29" s="162"/>
      <c r="AV29" s="162"/>
      <c r="AW29" s="175"/>
    </row>
    <row r="30" spans="2:50" s="1" customFormat="1" ht="14" x14ac:dyDescent="0.3">
      <c r="B30" s="9" t="s">
        <v>149</v>
      </c>
      <c r="C30" s="33">
        <v>64</v>
      </c>
      <c r="D30" s="23"/>
      <c r="E30" s="23"/>
      <c r="F30" s="42"/>
      <c r="G30" s="78"/>
      <c r="H30" s="42">
        <v>16</v>
      </c>
      <c r="I30" s="35"/>
      <c r="J30" s="34"/>
      <c r="K30" s="25"/>
      <c r="L30" s="178">
        <f t="shared" si="1"/>
        <v>1024</v>
      </c>
      <c r="M30" s="9"/>
      <c r="N30" s="58"/>
      <c r="O30" s="76"/>
      <c r="P30" s="182"/>
      <c r="Q30" s="78"/>
      <c r="R30" s="23"/>
      <c r="S30" s="42"/>
      <c r="T30" s="88"/>
      <c r="U30" s="78"/>
      <c r="V30" s="42"/>
      <c r="W30" s="23"/>
      <c r="X30" s="23"/>
      <c r="Y30" s="23"/>
      <c r="Z30" s="35"/>
      <c r="AA30" s="34"/>
      <c r="AB30" s="25"/>
      <c r="AC30" s="25"/>
      <c r="AD30" s="24"/>
      <c r="AE30" s="100"/>
      <c r="AF30" s="125"/>
      <c r="AH30" s="108"/>
      <c r="AI30" s="116"/>
      <c r="AJ30" s="119"/>
      <c r="AL30" s="149"/>
      <c r="AM30" s="141"/>
      <c r="AN30" s="123"/>
      <c r="AO30" s="140">
        <f>SUM(Z30+AA30+AB30+AC30+AD30)-AN30</f>
        <v>0</v>
      </c>
      <c r="AP30" s="195" t="s">
        <v>76</v>
      </c>
      <c r="AR30" s="164" t="s">
        <v>56</v>
      </c>
      <c r="AS30" s="165"/>
      <c r="AT30" s="165" t="s">
        <v>58</v>
      </c>
      <c r="AU30" s="165"/>
      <c r="AV30" s="165" t="s">
        <v>59</v>
      </c>
      <c r="AW30" s="166" t="s">
        <v>38</v>
      </c>
    </row>
    <row r="31" spans="2:50" s="1" customFormat="1" ht="14" x14ac:dyDescent="0.3">
      <c r="B31" s="9" t="s">
        <v>150</v>
      </c>
      <c r="C31" s="33"/>
      <c r="D31" s="23"/>
      <c r="E31" s="23"/>
      <c r="F31" s="42"/>
      <c r="G31" s="78">
        <v>3</v>
      </c>
      <c r="H31" s="42"/>
      <c r="I31" s="35"/>
      <c r="J31" s="34"/>
      <c r="K31" s="25">
        <v>15</v>
      </c>
      <c r="L31" s="178">
        <f t="shared" si="1"/>
        <v>45</v>
      </c>
      <c r="M31" s="9"/>
      <c r="N31" s="58"/>
      <c r="O31" s="76"/>
      <c r="P31" s="182"/>
      <c r="Q31" s="80"/>
      <c r="R31" s="23"/>
      <c r="S31" s="42"/>
      <c r="T31" s="88"/>
      <c r="U31" s="78"/>
      <c r="V31" s="42"/>
      <c r="W31" s="23"/>
      <c r="X31" s="23"/>
      <c r="Y31" s="23"/>
      <c r="Z31" s="35"/>
      <c r="AA31" s="34"/>
      <c r="AB31" s="25"/>
      <c r="AC31" s="25"/>
      <c r="AD31" s="24"/>
      <c r="AE31" s="100"/>
      <c r="AF31" s="125"/>
      <c r="AH31" s="108"/>
      <c r="AI31" s="116"/>
      <c r="AJ31" s="119"/>
      <c r="AL31" s="149"/>
      <c r="AM31" s="141"/>
      <c r="AN31" s="123"/>
      <c r="AO31" s="140">
        <f>SUM(Z31+AA31+AB31+AC31+AD31)-AN31</f>
        <v>0</v>
      </c>
      <c r="AR31" s="167">
        <v>282</v>
      </c>
      <c r="AS31" s="168" t="s">
        <v>57</v>
      </c>
      <c r="AT31" s="169">
        <v>333.8</v>
      </c>
      <c r="AU31" s="168" t="s">
        <v>57</v>
      </c>
      <c r="AV31" s="168">
        <f>SUM(AR31-AT31)</f>
        <v>-51.800000000000011</v>
      </c>
      <c r="AW31" s="170" t="s">
        <v>67</v>
      </c>
    </row>
    <row r="32" spans="2:50" s="1" customFormat="1" ht="14" x14ac:dyDescent="0.3">
      <c r="B32" s="229" t="s">
        <v>12</v>
      </c>
      <c r="C32" s="33"/>
      <c r="D32" s="23"/>
      <c r="E32" s="23"/>
      <c r="F32" s="42"/>
      <c r="G32" s="78"/>
      <c r="H32" s="42"/>
      <c r="I32" s="35"/>
      <c r="J32" s="34"/>
      <c r="K32" s="25"/>
      <c r="L32" s="232">
        <f>SUM(L28:L31)</f>
        <v>3769</v>
      </c>
      <c r="M32" s="9"/>
      <c r="N32" s="58"/>
      <c r="O32" s="76"/>
      <c r="P32" s="182"/>
      <c r="Q32" s="78"/>
      <c r="R32" s="23"/>
      <c r="S32" s="42"/>
      <c r="T32" s="88"/>
      <c r="U32" s="78"/>
      <c r="V32" s="42"/>
      <c r="W32" s="23"/>
      <c r="X32" s="23"/>
      <c r="Y32" s="23"/>
      <c r="Z32" s="35"/>
      <c r="AA32" s="34"/>
      <c r="AB32" s="25"/>
      <c r="AC32" s="25"/>
      <c r="AD32" s="24"/>
      <c r="AE32" s="100"/>
      <c r="AF32" s="125"/>
      <c r="AH32" s="108"/>
      <c r="AI32" s="116"/>
      <c r="AJ32" s="119"/>
      <c r="AL32" s="149"/>
      <c r="AM32" s="141"/>
      <c r="AN32" s="123"/>
      <c r="AO32" s="140"/>
      <c r="AR32" s="167"/>
      <c r="AS32" s="168"/>
      <c r="AT32" s="169"/>
      <c r="AU32" s="168"/>
      <c r="AV32" s="168"/>
      <c r="AW32" s="170"/>
    </row>
    <row r="33" spans="2:49" s="155" customFormat="1" ht="14" x14ac:dyDescent="0.3">
      <c r="B33" s="32" t="s">
        <v>144</v>
      </c>
      <c r="C33" s="40"/>
      <c r="D33" s="41"/>
      <c r="E33" s="41"/>
      <c r="F33" s="42"/>
      <c r="G33" s="79"/>
      <c r="H33" s="42"/>
      <c r="I33" s="44"/>
      <c r="J33" s="42"/>
      <c r="K33" s="42"/>
      <c r="L33" s="231"/>
      <c r="M33" s="32" t="s">
        <v>144</v>
      </c>
      <c r="N33" s="59"/>
      <c r="O33" s="72"/>
      <c r="P33" s="189"/>
      <c r="Q33" s="79"/>
      <c r="R33" s="41"/>
      <c r="S33" s="42"/>
      <c r="T33" s="87"/>
      <c r="U33" s="79"/>
      <c r="V33" s="42"/>
      <c r="W33" s="41"/>
      <c r="X33" s="41"/>
      <c r="Y33" s="41"/>
      <c r="Z33" s="44"/>
      <c r="AA33" s="42"/>
      <c r="AB33" s="42"/>
      <c r="AC33" s="42"/>
      <c r="AD33" s="42"/>
      <c r="AE33" s="43"/>
      <c r="AF33" s="65"/>
      <c r="AG33" s="1"/>
      <c r="AH33" s="110"/>
      <c r="AI33" s="111"/>
      <c r="AJ33" s="120"/>
      <c r="AK33" s="1"/>
      <c r="AL33" s="149"/>
      <c r="AM33" s="111"/>
      <c r="AN33" s="123"/>
      <c r="AO33" s="140">
        <f t="shared" ref="AO33:AO43" si="3">SUM(Z33+AA33+AB33+AC33+AD33)-AN33</f>
        <v>0</v>
      </c>
      <c r="AR33" s="200">
        <v>6504</v>
      </c>
      <c r="AS33" s="201"/>
      <c r="AT33" s="202">
        <v>10316.4</v>
      </c>
      <c r="AU33" s="201"/>
      <c r="AV33" s="203">
        <f t="shared" ref="AV33" si="4">SUM(AR33-AT33)</f>
        <v>-3812.3999999999996</v>
      </c>
      <c r="AW33" s="204"/>
    </row>
    <row r="34" spans="2:49" s="1" customFormat="1" ht="14" x14ac:dyDescent="0.3">
      <c r="B34" s="229" t="s">
        <v>151</v>
      </c>
      <c r="C34" s="33"/>
      <c r="D34" s="47">
        <v>22</v>
      </c>
      <c r="E34" s="23"/>
      <c r="F34" s="42">
        <v>180</v>
      </c>
      <c r="G34" s="78"/>
      <c r="H34" s="42"/>
      <c r="I34" s="35"/>
      <c r="J34" s="34"/>
      <c r="K34" s="25"/>
      <c r="L34" s="178">
        <f>(D34*F34)+(C34*H34)+(G34*K34)</f>
        <v>3960</v>
      </c>
      <c r="M34" s="9"/>
      <c r="N34" s="58"/>
      <c r="O34" s="76"/>
      <c r="P34" s="182"/>
      <c r="Q34" s="80"/>
      <c r="R34" s="23"/>
      <c r="S34" s="42"/>
      <c r="T34" s="88"/>
      <c r="U34" s="78"/>
      <c r="V34" s="42"/>
      <c r="W34" s="23"/>
      <c r="X34" s="23"/>
      <c r="Y34" s="23"/>
      <c r="Z34" s="35"/>
      <c r="AA34" s="34"/>
      <c r="AB34" s="25"/>
      <c r="AC34" s="25"/>
      <c r="AD34" s="24"/>
      <c r="AE34" s="100"/>
      <c r="AF34" s="125"/>
      <c r="AH34" s="108"/>
      <c r="AI34" s="116"/>
      <c r="AJ34" s="119"/>
      <c r="AL34" s="149"/>
      <c r="AM34" s="141"/>
      <c r="AN34" s="123"/>
      <c r="AO34" s="140">
        <f t="shared" si="3"/>
        <v>0</v>
      </c>
    </row>
    <row r="35" spans="2:49" s="1" customFormat="1" ht="17" x14ac:dyDescent="0.6">
      <c r="B35" s="9" t="s">
        <v>148</v>
      </c>
      <c r="C35" s="33"/>
      <c r="D35" s="47">
        <v>10</v>
      </c>
      <c r="E35" s="23"/>
      <c r="F35" s="42">
        <v>180</v>
      </c>
      <c r="G35" s="78"/>
      <c r="H35" s="42"/>
      <c r="I35" s="35"/>
      <c r="J35" s="34"/>
      <c r="K35" s="25"/>
      <c r="L35" s="178" t="s">
        <v>161</v>
      </c>
      <c r="M35" s="9"/>
      <c r="N35" s="58"/>
      <c r="O35" s="76"/>
      <c r="P35" s="182"/>
      <c r="Q35" s="80"/>
      <c r="R35" s="23"/>
      <c r="S35" s="42"/>
      <c r="T35" s="88"/>
      <c r="U35" s="78"/>
      <c r="V35" s="42"/>
      <c r="W35" s="23"/>
      <c r="X35" s="23"/>
      <c r="Y35" s="23"/>
      <c r="Z35" s="35"/>
      <c r="AA35" s="34"/>
      <c r="AB35" s="25"/>
      <c r="AC35" s="25"/>
      <c r="AD35" s="24"/>
      <c r="AE35" s="100"/>
      <c r="AF35" s="125"/>
      <c r="AH35" s="108"/>
      <c r="AI35" s="116"/>
      <c r="AJ35" s="119"/>
      <c r="AL35" s="149"/>
      <c r="AM35" s="141"/>
      <c r="AN35" s="123"/>
      <c r="AO35" s="140">
        <f t="shared" si="3"/>
        <v>0</v>
      </c>
      <c r="AV35" s="177" t="e">
        <f>SUM(AV20+#REF!+AV33)</f>
        <v>#REF!</v>
      </c>
      <c r="AW35" s="1" t="s">
        <v>72</v>
      </c>
    </row>
    <row r="36" spans="2:49" s="1" customFormat="1" ht="18.75" customHeight="1" x14ac:dyDescent="0.3">
      <c r="B36" s="9" t="s">
        <v>149</v>
      </c>
      <c r="C36" s="33">
        <v>280</v>
      </c>
      <c r="D36" s="47"/>
      <c r="E36" s="23"/>
      <c r="F36" s="42"/>
      <c r="G36" s="78"/>
      <c r="H36" s="42">
        <v>6</v>
      </c>
      <c r="I36" s="35"/>
      <c r="J36" s="34"/>
      <c r="K36" s="25"/>
      <c r="L36" s="178">
        <f t="shared" si="1"/>
        <v>1680</v>
      </c>
      <c r="M36" s="9"/>
      <c r="N36" s="58"/>
      <c r="O36" s="76"/>
      <c r="P36" s="182"/>
      <c r="Q36" s="80"/>
      <c r="R36" s="23"/>
      <c r="S36" s="42"/>
      <c r="T36" s="88"/>
      <c r="U36" s="78"/>
      <c r="V36" s="42"/>
      <c r="W36" s="23"/>
      <c r="X36" s="23"/>
      <c r="Y36" s="23"/>
      <c r="Z36" s="35"/>
      <c r="AA36" s="34"/>
      <c r="AB36" s="25"/>
      <c r="AC36" s="25"/>
      <c r="AD36" s="24"/>
      <c r="AE36" s="100"/>
      <c r="AF36" s="125"/>
      <c r="AH36" s="108"/>
      <c r="AI36" s="116"/>
      <c r="AJ36" s="119"/>
      <c r="AL36" s="149"/>
      <c r="AM36" s="141"/>
      <c r="AN36" s="123"/>
      <c r="AO36" s="140">
        <f t="shared" si="3"/>
        <v>0</v>
      </c>
      <c r="AP36" s="140" t="s">
        <v>53</v>
      </c>
      <c r="AV36" s="180"/>
      <c r="AW36" s="181" t="s">
        <v>73</v>
      </c>
    </row>
    <row r="37" spans="2:49" s="1" customFormat="1" ht="18.75" customHeight="1" x14ac:dyDescent="0.3">
      <c r="B37" s="9" t="s">
        <v>150</v>
      </c>
      <c r="C37" s="33"/>
      <c r="D37" s="47"/>
      <c r="E37" s="23"/>
      <c r="F37" s="42"/>
      <c r="G37" s="78">
        <v>5</v>
      </c>
      <c r="H37" s="42"/>
      <c r="I37" s="35"/>
      <c r="J37" s="34"/>
      <c r="K37" s="25">
        <v>15</v>
      </c>
      <c r="L37" s="178">
        <f t="shared" si="1"/>
        <v>75</v>
      </c>
      <c r="M37" s="9"/>
      <c r="N37" s="58"/>
      <c r="O37" s="76"/>
      <c r="P37" s="182"/>
      <c r="Q37" s="80"/>
      <c r="R37" s="196"/>
      <c r="S37" s="42"/>
      <c r="T37" s="88"/>
      <c r="U37" s="78"/>
      <c r="V37" s="42"/>
      <c r="W37" s="23"/>
      <c r="X37" s="23"/>
      <c r="Y37" s="23"/>
      <c r="Z37" s="35"/>
      <c r="AA37" s="34"/>
      <c r="AB37" s="25"/>
      <c r="AC37" s="25"/>
      <c r="AD37" s="24"/>
      <c r="AE37" s="100"/>
      <c r="AF37" s="125"/>
      <c r="AH37" s="108"/>
      <c r="AI37" s="116"/>
      <c r="AJ37" s="154"/>
      <c r="AL37" s="149"/>
      <c r="AM37" s="141"/>
      <c r="AN37" s="123"/>
      <c r="AO37" s="140">
        <f t="shared" si="3"/>
        <v>0</v>
      </c>
      <c r="AW37" s="1" t="s">
        <v>74</v>
      </c>
    </row>
    <row r="38" spans="2:49" s="1" customFormat="1" ht="15" customHeight="1" x14ac:dyDescent="0.3">
      <c r="B38" s="229" t="s">
        <v>12</v>
      </c>
      <c r="C38" s="33"/>
      <c r="D38" s="47"/>
      <c r="E38" s="23"/>
      <c r="F38" s="42"/>
      <c r="G38" s="78"/>
      <c r="H38" s="42"/>
      <c r="I38" s="37"/>
      <c r="J38" s="38"/>
      <c r="K38" s="25"/>
      <c r="L38" s="232">
        <f>SUM(L34:L37)</f>
        <v>5715</v>
      </c>
      <c r="M38" s="9"/>
      <c r="N38" s="58"/>
      <c r="O38" s="76"/>
      <c r="P38" s="182"/>
      <c r="Q38" s="80"/>
      <c r="R38" s="23"/>
      <c r="S38" s="42"/>
      <c r="T38" s="36"/>
      <c r="U38" s="78"/>
      <c r="V38" s="42"/>
      <c r="W38" s="23"/>
      <c r="X38" s="23"/>
      <c r="Y38" s="23"/>
      <c r="Z38" s="37"/>
      <c r="AA38" s="38"/>
      <c r="AB38" s="25"/>
      <c r="AC38" s="25"/>
      <c r="AD38" s="24"/>
      <c r="AE38" s="100"/>
      <c r="AF38" s="125"/>
      <c r="AH38" s="108"/>
      <c r="AI38" s="116"/>
      <c r="AJ38" s="119"/>
      <c r="AL38" s="149"/>
      <c r="AM38" s="141"/>
      <c r="AN38" s="123"/>
      <c r="AO38" s="140">
        <f t="shared" si="3"/>
        <v>0</v>
      </c>
    </row>
    <row r="39" spans="2:49" s="1" customFormat="1" ht="15" customHeight="1" x14ac:dyDescent="0.3">
      <c r="B39" s="32" t="s">
        <v>145</v>
      </c>
      <c r="C39" s="40"/>
      <c r="D39" s="41"/>
      <c r="E39" s="41"/>
      <c r="F39" s="42"/>
      <c r="G39" s="79"/>
      <c r="H39" s="42"/>
      <c r="I39" s="44"/>
      <c r="J39" s="42"/>
      <c r="K39" s="42"/>
      <c r="L39" s="231"/>
      <c r="M39" s="32" t="s">
        <v>145</v>
      </c>
      <c r="N39" s="59"/>
      <c r="O39" s="72"/>
      <c r="P39" s="189"/>
      <c r="Q39" s="79"/>
      <c r="R39" s="41"/>
      <c r="S39" s="42"/>
      <c r="T39" s="87"/>
      <c r="U39" s="79"/>
      <c r="V39" s="42"/>
      <c r="W39" s="41"/>
      <c r="X39" s="41"/>
      <c r="Y39" s="41"/>
      <c r="Z39" s="44"/>
      <c r="AA39" s="42"/>
      <c r="AB39" s="42"/>
      <c r="AC39" s="42"/>
      <c r="AD39" s="42"/>
      <c r="AE39" s="43"/>
      <c r="AF39" s="65"/>
      <c r="AH39" s="110"/>
      <c r="AI39" s="111"/>
      <c r="AJ39" s="120"/>
      <c r="AL39" s="149"/>
      <c r="AM39" s="111"/>
      <c r="AN39" s="123"/>
      <c r="AO39" s="140">
        <f t="shared" si="3"/>
        <v>0</v>
      </c>
    </row>
    <row r="40" spans="2:49" s="1" customFormat="1" ht="15" customHeight="1" x14ac:dyDescent="0.3">
      <c r="B40" s="229" t="s">
        <v>156</v>
      </c>
      <c r="C40" s="48"/>
      <c r="D40" s="47">
        <v>22</v>
      </c>
      <c r="E40" s="23"/>
      <c r="F40" s="42">
        <v>270</v>
      </c>
      <c r="G40" s="78"/>
      <c r="H40" s="42"/>
      <c r="I40" s="39"/>
      <c r="J40" s="38"/>
      <c r="K40" s="25"/>
      <c r="L40" s="178">
        <f t="shared" si="1"/>
        <v>5940</v>
      </c>
      <c r="M40" s="9"/>
      <c r="N40" s="60"/>
      <c r="O40" s="76"/>
      <c r="P40" s="182"/>
      <c r="Q40" s="80"/>
      <c r="R40" s="23"/>
      <c r="S40" s="42"/>
      <c r="T40" s="36"/>
      <c r="U40" s="78"/>
      <c r="V40" s="42"/>
      <c r="W40" s="23"/>
      <c r="X40" s="23"/>
      <c r="Y40" s="23"/>
      <c r="Z40" s="39"/>
      <c r="AA40" s="38"/>
      <c r="AB40" s="25"/>
      <c r="AC40" s="25"/>
      <c r="AD40" s="24"/>
      <c r="AE40" s="100"/>
      <c r="AF40" s="125"/>
      <c r="AH40" s="108"/>
      <c r="AI40" s="109"/>
      <c r="AJ40" s="119"/>
      <c r="AL40" s="149"/>
      <c r="AM40" s="197"/>
      <c r="AN40" s="123"/>
      <c r="AO40" s="140">
        <f t="shared" si="3"/>
        <v>0</v>
      </c>
    </row>
    <row r="41" spans="2:49" s="1" customFormat="1" ht="15" customHeight="1" x14ac:dyDescent="0.3">
      <c r="B41" s="9" t="s">
        <v>148</v>
      </c>
      <c r="C41" s="48"/>
      <c r="D41" s="47">
        <v>10</v>
      </c>
      <c r="E41" s="23"/>
      <c r="F41" s="42">
        <v>270</v>
      </c>
      <c r="G41" s="78"/>
      <c r="H41" s="42"/>
      <c r="I41" s="39"/>
      <c r="J41" s="38"/>
      <c r="K41" s="25"/>
      <c r="L41" s="178" t="s">
        <v>161</v>
      </c>
      <c r="M41" s="9"/>
      <c r="N41" s="60"/>
      <c r="O41" s="76"/>
      <c r="P41" s="182"/>
      <c r="Q41" s="80"/>
      <c r="R41" s="23"/>
      <c r="S41" s="42"/>
      <c r="T41" s="36"/>
      <c r="U41" s="78"/>
      <c r="V41" s="42"/>
      <c r="W41" s="23"/>
      <c r="X41" s="23"/>
      <c r="Y41" s="23"/>
      <c r="Z41" s="39"/>
      <c r="AA41" s="38"/>
      <c r="AB41" s="25"/>
      <c r="AC41" s="25"/>
      <c r="AD41" s="24"/>
      <c r="AE41" s="100"/>
      <c r="AF41" s="125"/>
      <c r="AH41" s="108"/>
      <c r="AI41" s="109"/>
      <c r="AJ41" s="119"/>
      <c r="AL41" s="149"/>
      <c r="AM41" s="197"/>
      <c r="AN41" s="123"/>
      <c r="AO41" s="140">
        <f t="shared" si="3"/>
        <v>0</v>
      </c>
    </row>
    <row r="42" spans="2:49" s="1" customFormat="1" ht="15" customHeight="1" x14ac:dyDescent="0.3">
      <c r="B42" s="9" t="s">
        <v>149</v>
      </c>
      <c r="C42" s="48">
        <v>658</v>
      </c>
      <c r="D42" s="47"/>
      <c r="E42" s="23"/>
      <c r="F42" s="42"/>
      <c r="G42" s="78"/>
      <c r="H42" s="42">
        <v>7</v>
      </c>
      <c r="I42" s="39"/>
      <c r="J42" s="38"/>
      <c r="K42" s="25"/>
      <c r="L42" s="178">
        <f t="shared" si="1"/>
        <v>4606</v>
      </c>
      <c r="M42" s="9"/>
      <c r="N42" s="60"/>
      <c r="O42" s="76"/>
      <c r="P42" s="182"/>
      <c r="Q42" s="80"/>
      <c r="R42" s="23"/>
      <c r="S42" s="42"/>
      <c r="T42" s="36"/>
      <c r="U42" s="78"/>
      <c r="V42" s="42"/>
      <c r="W42" s="23"/>
      <c r="X42" s="23"/>
      <c r="Y42" s="23"/>
      <c r="Z42" s="39"/>
      <c r="AA42" s="38"/>
      <c r="AB42" s="25"/>
      <c r="AC42" s="25"/>
      <c r="AD42" s="24"/>
      <c r="AE42" s="100"/>
      <c r="AF42" s="125"/>
      <c r="AH42" s="108"/>
      <c r="AI42" s="109"/>
      <c r="AJ42" s="119"/>
      <c r="AL42" s="149"/>
      <c r="AM42" s="141"/>
      <c r="AN42" s="123"/>
      <c r="AO42" s="140">
        <f t="shared" si="3"/>
        <v>0</v>
      </c>
      <c r="AP42" s="195" t="s">
        <v>76</v>
      </c>
    </row>
    <row r="43" spans="2:49" s="1" customFormat="1" ht="15" customHeight="1" x14ac:dyDescent="0.3">
      <c r="B43" s="9" t="s">
        <v>150</v>
      </c>
      <c r="C43" s="48"/>
      <c r="D43" s="47"/>
      <c r="E43" s="23"/>
      <c r="F43" s="42"/>
      <c r="G43" s="78">
        <v>5</v>
      </c>
      <c r="H43" s="42"/>
      <c r="I43" s="39"/>
      <c r="J43" s="38"/>
      <c r="K43" s="25">
        <v>15</v>
      </c>
      <c r="L43" s="178">
        <f t="shared" si="1"/>
        <v>75</v>
      </c>
      <c r="M43" s="9"/>
      <c r="N43" s="60"/>
      <c r="O43" s="76"/>
      <c r="P43" s="182"/>
      <c r="Q43" s="80"/>
      <c r="R43" s="23"/>
      <c r="S43" s="42"/>
      <c r="T43" s="36"/>
      <c r="U43" s="78"/>
      <c r="V43" s="42"/>
      <c r="W43" s="23"/>
      <c r="X43" s="23"/>
      <c r="Y43" s="23"/>
      <c r="Z43" s="39"/>
      <c r="AA43" s="38"/>
      <c r="AB43" s="25"/>
      <c r="AC43" s="25"/>
      <c r="AD43" s="24"/>
      <c r="AE43" s="100"/>
      <c r="AF43" s="125"/>
      <c r="AH43" s="108"/>
      <c r="AI43" s="109"/>
      <c r="AJ43" s="119"/>
      <c r="AL43" s="149"/>
      <c r="AM43" s="197"/>
      <c r="AN43" s="123"/>
      <c r="AO43" s="140">
        <f t="shared" si="3"/>
        <v>0</v>
      </c>
      <c r="AP43" s="1" t="s">
        <v>78</v>
      </c>
    </row>
    <row r="44" spans="2:49" s="1" customFormat="1" ht="15" customHeight="1" x14ac:dyDescent="0.3">
      <c r="B44" s="229" t="s">
        <v>12</v>
      </c>
      <c r="C44" s="48"/>
      <c r="D44" s="47"/>
      <c r="E44" s="23"/>
      <c r="F44" s="42"/>
      <c r="G44" s="78"/>
      <c r="H44" s="42"/>
      <c r="I44" s="39"/>
      <c r="J44" s="38"/>
      <c r="K44" s="25"/>
      <c r="L44" s="232">
        <f>SUM(L40:L43)</f>
        <v>10621</v>
      </c>
      <c r="M44" s="9"/>
      <c r="N44" s="60"/>
      <c r="O44" s="73"/>
      <c r="P44" s="182"/>
      <c r="Q44" s="80"/>
      <c r="R44" s="23"/>
      <c r="S44" s="42"/>
      <c r="T44" s="36"/>
      <c r="U44" s="78"/>
      <c r="V44" s="42"/>
      <c r="W44" s="23"/>
      <c r="X44" s="23"/>
      <c r="Y44" s="23"/>
      <c r="Z44" s="39"/>
      <c r="AA44" s="38"/>
      <c r="AB44" s="25"/>
      <c r="AC44" s="25"/>
      <c r="AD44" s="24"/>
      <c r="AE44" s="100"/>
      <c r="AF44" s="125"/>
      <c r="AH44" s="108"/>
      <c r="AI44" s="109"/>
      <c r="AJ44" s="119"/>
      <c r="AL44" s="149"/>
      <c r="AM44" s="197"/>
      <c r="AN44" s="123"/>
      <c r="AO44" s="140"/>
    </row>
    <row r="45" spans="2:49" s="1" customFormat="1" ht="15" customHeight="1" x14ac:dyDescent="0.3">
      <c r="B45" s="32" t="s">
        <v>146</v>
      </c>
      <c r="C45" s="40"/>
      <c r="D45" s="41"/>
      <c r="E45" s="41"/>
      <c r="F45" s="42"/>
      <c r="G45" s="79"/>
      <c r="H45" s="42"/>
      <c r="I45" s="44"/>
      <c r="J45" s="42"/>
      <c r="K45" s="42"/>
      <c r="L45" s="231"/>
      <c r="M45" s="32" t="s">
        <v>146</v>
      </c>
      <c r="N45" s="59"/>
      <c r="O45" s="72"/>
      <c r="P45" s="189"/>
      <c r="Q45" s="79"/>
      <c r="R45" s="41"/>
      <c r="S45" s="42"/>
      <c r="T45" s="87"/>
      <c r="U45" s="79"/>
      <c r="V45" s="42"/>
      <c r="W45" s="41"/>
      <c r="X45" s="41"/>
      <c r="Y45" s="41"/>
      <c r="Z45" s="44"/>
      <c r="AA45" s="38">
        <f t="shared" ref="AA45:AA51" si="5">Q45*S45</f>
        <v>0</v>
      </c>
      <c r="AB45" s="42"/>
      <c r="AC45" s="42"/>
      <c r="AD45" s="42"/>
      <c r="AE45" s="43"/>
      <c r="AF45" s="65"/>
      <c r="AH45" s="110"/>
      <c r="AI45" s="111"/>
      <c r="AJ45" s="120"/>
      <c r="AL45" s="149"/>
      <c r="AM45" s="197"/>
      <c r="AN45" s="123"/>
      <c r="AO45" s="140"/>
    </row>
    <row r="46" spans="2:49" s="1" customFormat="1" ht="15" customHeight="1" x14ac:dyDescent="0.3">
      <c r="B46" s="229" t="s">
        <v>157</v>
      </c>
      <c r="C46" s="33"/>
      <c r="D46" s="47">
        <v>10</v>
      </c>
      <c r="E46" s="23"/>
      <c r="F46" s="42">
        <v>180</v>
      </c>
      <c r="G46" s="78"/>
      <c r="H46" s="42"/>
      <c r="I46" s="39"/>
      <c r="J46" s="38"/>
      <c r="K46" s="25"/>
      <c r="L46" s="178">
        <f t="shared" si="1"/>
        <v>1800</v>
      </c>
      <c r="M46" s="9"/>
      <c r="N46" s="58"/>
      <c r="O46" s="76"/>
      <c r="P46" s="182"/>
      <c r="Q46" s="80"/>
      <c r="R46" s="23"/>
      <c r="S46" s="42"/>
      <c r="T46" s="36"/>
      <c r="U46" s="78"/>
      <c r="V46" s="42"/>
      <c r="W46" s="23"/>
      <c r="X46" s="23"/>
      <c r="Y46" s="23"/>
      <c r="Z46" s="39"/>
      <c r="AA46" s="38"/>
      <c r="AB46" s="25"/>
      <c r="AC46" s="25"/>
      <c r="AD46" s="24"/>
      <c r="AE46" s="100"/>
      <c r="AF46" s="125"/>
      <c r="AH46" s="108"/>
      <c r="AI46" s="109"/>
      <c r="AJ46" s="119"/>
      <c r="AL46" s="149"/>
      <c r="AM46" s="197"/>
      <c r="AN46" s="123"/>
      <c r="AO46" s="140">
        <f>SUM(Z46+AA46+AB46+AC46+AD46)-AN46</f>
        <v>0</v>
      </c>
    </row>
    <row r="47" spans="2:49" s="1" customFormat="1" ht="15" customHeight="1" x14ac:dyDescent="0.3">
      <c r="B47" s="9" t="s">
        <v>148</v>
      </c>
      <c r="C47" s="33"/>
      <c r="D47" s="47"/>
      <c r="E47" s="23"/>
      <c r="F47" s="42">
        <v>180</v>
      </c>
      <c r="G47" s="78"/>
      <c r="H47" s="42"/>
      <c r="I47" s="39"/>
      <c r="J47" s="38"/>
      <c r="K47" s="25"/>
      <c r="L47" s="178" t="s">
        <v>161</v>
      </c>
      <c r="M47" s="9"/>
      <c r="N47" s="58"/>
      <c r="O47" s="76"/>
      <c r="P47" s="182"/>
      <c r="Q47" s="80"/>
      <c r="R47" s="23"/>
      <c r="S47" s="42"/>
      <c r="T47" s="36"/>
      <c r="U47" s="78"/>
      <c r="V47" s="42"/>
      <c r="W47" s="23"/>
      <c r="X47" s="23"/>
      <c r="Y47" s="23"/>
      <c r="Z47" s="39"/>
      <c r="AA47" s="38"/>
      <c r="AB47" s="25"/>
      <c r="AC47" s="25"/>
      <c r="AD47" s="24"/>
      <c r="AE47" s="100"/>
      <c r="AF47" s="125"/>
      <c r="AH47" s="108"/>
      <c r="AI47" s="109"/>
      <c r="AJ47" s="119"/>
      <c r="AL47" s="149"/>
      <c r="AM47" s="197"/>
      <c r="AN47" s="123"/>
      <c r="AO47" s="140">
        <f>SUM(Z47+AA47+AB47+AC47+AD47)-AN47</f>
        <v>0</v>
      </c>
    </row>
    <row r="48" spans="2:49" s="1" customFormat="1" ht="14.5" customHeight="1" x14ac:dyDescent="0.3">
      <c r="B48" s="9" t="s">
        <v>149</v>
      </c>
      <c r="C48" s="33">
        <f>(58+65)*1.1</f>
        <v>135.30000000000001</v>
      </c>
      <c r="D48" s="47"/>
      <c r="E48" s="23"/>
      <c r="F48" s="42"/>
      <c r="G48" s="78"/>
      <c r="H48" s="42">
        <v>6</v>
      </c>
      <c r="I48" s="39"/>
      <c r="J48" s="38"/>
      <c r="K48" s="25"/>
      <c r="L48" s="178">
        <f t="shared" si="1"/>
        <v>811.80000000000007</v>
      </c>
      <c r="M48" s="9"/>
      <c r="N48" s="58"/>
      <c r="O48" s="76"/>
      <c r="P48" s="182"/>
      <c r="Q48" s="80"/>
      <c r="R48" s="23"/>
      <c r="S48" s="42"/>
      <c r="T48" s="36"/>
      <c r="U48" s="78"/>
      <c r="V48" s="42"/>
      <c r="W48" s="23"/>
      <c r="X48" s="23"/>
      <c r="Y48" s="23"/>
      <c r="Z48" s="39"/>
      <c r="AA48" s="38"/>
      <c r="AB48" s="25"/>
      <c r="AC48" s="25"/>
      <c r="AD48" s="24"/>
      <c r="AE48" s="100"/>
      <c r="AF48" s="125"/>
      <c r="AH48" s="108"/>
      <c r="AI48" s="109"/>
      <c r="AJ48" s="119"/>
      <c r="AL48" s="149"/>
      <c r="AM48" s="197"/>
      <c r="AN48" s="123"/>
      <c r="AO48" s="140">
        <f>SUM(Z48+AA48+AB48+AC48+AD48)-AN48</f>
        <v>0</v>
      </c>
    </row>
    <row r="49" spans="2:41" s="1" customFormat="1" ht="14.5" customHeight="1" x14ac:dyDescent="0.3">
      <c r="B49" s="9" t="s">
        <v>150</v>
      </c>
      <c r="C49" s="33"/>
      <c r="D49" s="47"/>
      <c r="E49" s="23"/>
      <c r="F49" s="42"/>
      <c r="G49" s="78">
        <v>2</v>
      </c>
      <c r="H49" s="42"/>
      <c r="I49" s="39"/>
      <c r="J49" s="38"/>
      <c r="K49" s="25">
        <v>15</v>
      </c>
      <c r="L49" s="178">
        <f t="shared" si="1"/>
        <v>30</v>
      </c>
      <c r="M49" s="9"/>
      <c r="N49" s="58"/>
      <c r="O49" s="76"/>
      <c r="P49" s="182"/>
      <c r="Q49" s="77"/>
      <c r="R49" s="23"/>
      <c r="S49" s="42"/>
      <c r="T49" s="36"/>
      <c r="U49" s="78"/>
      <c r="V49" s="42"/>
      <c r="W49" s="23"/>
      <c r="X49" s="23"/>
      <c r="Y49" s="23"/>
      <c r="Z49" s="39"/>
      <c r="AA49" s="38"/>
      <c r="AB49" s="25"/>
      <c r="AC49" s="25"/>
      <c r="AD49" s="24"/>
      <c r="AE49" s="100"/>
      <c r="AF49" s="125"/>
      <c r="AH49" s="108"/>
      <c r="AI49" s="109"/>
      <c r="AJ49" s="119"/>
      <c r="AL49" s="149"/>
      <c r="AM49" s="197"/>
      <c r="AN49" s="123"/>
      <c r="AO49" s="140">
        <f>SUM(Z49+AA49+AB49+AC49+AD49)-AN49</f>
        <v>0</v>
      </c>
    </row>
    <row r="50" spans="2:41" s="1" customFormat="1" ht="14.25" customHeight="1" x14ac:dyDescent="0.3">
      <c r="B50" s="229" t="s">
        <v>12</v>
      </c>
      <c r="C50" s="33"/>
      <c r="D50" s="47"/>
      <c r="E50" s="23"/>
      <c r="F50" s="42"/>
      <c r="G50" s="78"/>
      <c r="H50" s="42"/>
      <c r="I50" s="39"/>
      <c r="J50" s="38"/>
      <c r="K50" s="25"/>
      <c r="L50" s="232">
        <f>SUM(L46:L49)</f>
        <v>2641.8</v>
      </c>
      <c r="M50" s="9"/>
      <c r="N50" s="58"/>
      <c r="O50" s="76"/>
      <c r="P50" s="182"/>
      <c r="Q50" s="77"/>
      <c r="R50" s="23"/>
      <c r="S50" s="42"/>
      <c r="T50" s="36"/>
      <c r="U50" s="78"/>
      <c r="V50" s="42"/>
      <c r="W50" s="23"/>
      <c r="X50" s="23"/>
      <c r="Y50" s="23"/>
      <c r="Z50" s="39"/>
      <c r="AA50" s="38"/>
      <c r="AB50" s="25"/>
      <c r="AC50" s="25"/>
      <c r="AD50" s="24"/>
      <c r="AE50" s="100"/>
      <c r="AF50" s="125"/>
      <c r="AH50" s="108"/>
      <c r="AI50" s="109"/>
      <c r="AJ50" s="119"/>
      <c r="AL50" s="149"/>
      <c r="AM50" s="197"/>
      <c r="AN50" s="123"/>
      <c r="AO50" s="140"/>
    </row>
    <row r="51" spans="2:41" s="1" customFormat="1" ht="14.25" customHeight="1" x14ac:dyDescent="0.3">
      <c r="B51" s="32" t="s">
        <v>147</v>
      </c>
      <c r="C51" s="40"/>
      <c r="D51" s="41"/>
      <c r="E51" s="41"/>
      <c r="F51" s="42"/>
      <c r="G51" s="79"/>
      <c r="H51" s="42"/>
      <c r="I51" s="44"/>
      <c r="J51" s="42"/>
      <c r="K51" s="42"/>
      <c r="L51" s="231"/>
      <c r="M51" s="32" t="s">
        <v>147</v>
      </c>
      <c r="N51" s="59"/>
      <c r="O51" s="72"/>
      <c r="P51" s="189"/>
      <c r="Q51" s="79"/>
      <c r="R51" s="41"/>
      <c r="S51" s="42"/>
      <c r="T51" s="87"/>
      <c r="U51" s="79"/>
      <c r="V51" s="42"/>
      <c r="W51" s="41"/>
      <c r="X51" s="41"/>
      <c r="Y51" s="41"/>
      <c r="Z51" s="44"/>
      <c r="AA51" s="38">
        <f t="shared" si="5"/>
        <v>0</v>
      </c>
      <c r="AB51" s="42"/>
      <c r="AC51" s="42"/>
      <c r="AD51" s="42"/>
      <c r="AE51" s="43"/>
      <c r="AF51" s="65"/>
      <c r="AH51" s="110"/>
      <c r="AI51" s="111"/>
      <c r="AJ51" s="120"/>
      <c r="AL51" s="149"/>
      <c r="AM51" s="197"/>
      <c r="AN51" s="123"/>
      <c r="AO51" s="140"/>
    </row>
    <row r="52" spans="2:41" s="1" customFormat="1" ht="14.5" customHeight="1" x14ac:dyDescent="0.3">
      <c r="B52" s="229" t="s">
        <v>158</v>
      </c>
      <c r="C52" s="33"/>
      <c r="D52" s="47">
        <v>5</v>
      </c>
      <c r="E52" s="23"/>
      <c r="F52" s="42">
        <v>270</v>
      </c>
      <c r="G52" s="78"/>
      <c r="H52" s="42"/>
      <c r="I52" s="39"/>
      <c r="J52" s="38"/>
      <c r="K52" s="25"/>
      <c r="L52" s="178">
        <f t="shared" si="1"/>
        <v>1350</v>
      </c>
      <c r="M52" s="9"/>
      <c r="N52" s="58"/>
      <c r="O52" s="76"/>
      <c r="P52" s="182"/>
      <c r="Q52" s="77"/>
      <c r="R52" s="23"/>
      <c r="S52" s="42"/>
      <c r="T52" s="36"/>
      <c r="U52" s="78"/>
      <c r="V52" s="42"/>
      <c r="W52" s="23"/>
      <c r="X52" s="23"/>
      <c r="Y52" s="23"/>
      <c r="Z52" s="39"/>
      <c r="AA52" s="38"/>
      <c r="AB52" s="25"/>
      <c r="AC52" s="25"/>
      <c r="AD52" s="24"/>
      <c r="AE52" s="100"/>
      <c r="AF52" s="125"/>
      <c r="AH52" s="205"/>
      <c r="AI52" s="109"/>
      <c r="AJ52" s="119"/>
      <c r="AL52" s="149"/>
      <c r="AM52" s="197"/>
      <c r="AN52" s="123"/>
      <c r="AO52" s="140">
        <f>SUM(Z52+AA52+AB52+AC52+AD52)-AN52</f>
        <v>0</v>
      </c>
    </row>
    <row r="53" spans="2:41" s="1" customFormat="1" ht="14.5" customHeight="1" x14ac:dyDescent="0.3">
      <c r="B53" s="9" t="s">
        <v>148</v>
      </c>
      <c r="C53" s="33"/>
      <c r="D53" s="47">
        <v>1</v>
      </c>
      <c r="E53" s="23"/>
      <c r="F53" s="42">
        <v>270</v>
      </c>
      <c r="G53" s="78"/>
      <c r="H53" s="42"/>
      <c r="I53" s="39"/>
      <c r="J53" s="38"/>
      <c r="K53" s="25"/>
      <c r="L53" s="178" t="s">
        <v>161</v>
      </c>
      <c r="M53" s="9"/>
      <c r="N53" s="58"/>
      <c r="O53" s="76"/>
      <c r="P53" s="182"/>
      <c r="Q53" s="77"/>
      <c r="R53" s="23"/>
      <c r="S53" s="42"/>
      <c r="T53" s="36"/>
      <c r="U53" s="78"/>
      <c r="V53" s="42"/>
      <c r="W53" s="23"/>
      <c r="X53" s="23"/>
      <c r="Y53" s="23"/>
      <c r="Z53" s="39"/>
      <c r="AA53" s="38"/>
      <c r="AB53" s="25"/>
      <c r="AC53" s="25"/>
      <c r="AD53" s="24"/>
      <c r="AE53" s="100"/>
      <c r="AF53" s="125"/>
      <c r="AH53" s="205"/>
      <c r="AI53" s="109"/>
      <c r="AJ53" s="119"/>
      <c r="AL53" s="149"/>
      <c r="AM53" s="197"/>
      <c r="AN53" s="123"/>
      <c r="AO53" s="140"/>
    </row>
    <row r="54" spans="2:41" s="1" customFormat="1" ht="14" x14ac:dyDescent="0.3">
      <c r="B54" s="9" t="s">
        <v>149</v>
      </c>
      <c r="C54" s="33">
        <v>45.1</v>
      </c>
      <c r="D54" s="47"/>
      <c r="E54" s="23"/>
      <c r="F54" s="42"/>
      <c r="G54" s="78"/>
      <c r="H54" s="42">
        <v>7</v>
      </c>
      <c r="I54" s="39"/>
      <c r="J54" s="38"/>
      <c r="K54" s="25"/>
      <c r="L54" s="178">
        <f t="shared" si="1"/>
        <v>315.7</v>
      </c>
      <c r="M54" s="9"/>
      <c r="N54" s="58"/>
      <c r="O54" s="76"/>
      <c r="P54" s="182"/>
      <c r="Q54" s="77"/>
      <c r="R54" s="23"/>
      <c r="S54" s="42"/>
      <c r="T54" s="36"/>
      <c r="U54" s="78"/>
      <c r="V54" s="42"/>
      <c r="W54" s="23"/>
      <c r="X54" s="23"/>
      <c r="Y54" s="23"/>
      <c r="Z54" s="39"/>
      <c r="AA54" s="38"/>
      <c r="AB54" s="25"/>
      <c r="AC54" s="25"/>
      <c r="AD54" s="24"/>
      <c r="AE54" s="100"/>
      <c r="AF54" s="125"/>
      <c r="AH54" s="108"/>
      <c r="AI54" s="109"/>
      <c r="AJ54" s="119"/>
      <c r="AL54" s="149"/>
      <c r="AM54" s="197"/>
      <c r="AN54" s="123"/>
      <c r="AO54" s="140">
        <f>SUM(Z54+AA54+AB54+AC54+AD54)-AN54</f>
        <v>0</v>
      </c>
    </row>
    <row r="55" spans="2:41" s="1" customFormat="1" ht="14" x14ac:dyDescent="0.3">
      <c r="B55" s="9" t="s">
        <v>150</v>
      </c>
      <c r="C55" s="33"/>
      <c r="D55" s="47"/>
      <c r="E55" s="23"/>
      <c r="F55" s="42"/>
      <c r="G55" s="78">
        <v>1</v>
      </c>
      <c r="H55" s="42"/>
      <c r="I55" s="39"/>
      <c r="J55" s="38"/>
      <c r="K55" s="25">
        <v>15</v>
      </c>
      <c r="L55" s="178">
        <f t="shared" si="1"/>
        <v>15</v>
      </c>
      <c r="M55" s="9"/>
      <c r="N55" s="58"/>
      <c r="O55" s="76"/>
      <c r="P55" s="182"/>
      <c r="Q55" s="80"/>
      <c r="R55" s="23"/>
      <c r="S55" s="42"/>
      <c r="T55" s="36"/>
      <c r="U55" s="78"/>
      <c r="V55" s="42"/>
      <c r="W55" s="23"/>
      <c r="X55" s="23"/>
      <c r="Y55" s="23"/>
      <c r="Z55" s="39"/>
      <c r="AA55" s="38"/>
      <c r="AB55" s="25"/>
      <c r="AC55" s="25"/>
      <c r="AD55" s="24"/>
      <c r="AE55" s="100"/>
      <c r="AF55" s="125"/>
      <c r="AH55" s="108"/>
      <c r="AI55" s="109"/>
      <c r="AJ55" s="119"/>
      <c r="AL55" s="149"/>
      <c r="AM55" s="197"/>
      <c r="AN55" s="123"/>
      <c r="AO55" s="140">
        <f>SUM(Z55+AA55+AB55+AC55+AD55)-AN55</f>
        <v>0</v>
      </c>
    </row>
    <row r="56" spans="2:41" s="1" customFormat="1" ht="14" x14ac:dyDescent="0.3">
      <c r="B56" s="229" t="s">
        <v>12</v>
      </c>
      <c r="C56" s="33"/>
      <c r="D56" s="47"/>
      <c r="E56" s="23"/>
      <c r="F56" s="42"/>
      <c r="G56" s="78"/>
      <c r="H56" s="42"/>
      <c r="I56" s="39"/>
      <c r="J56" s="38"/>
      <c r="K56" s="25"/>
      <c r="L56" s="232">
        <f>SUM(L52:L55)</f>
        <v>1680.7</v>
      </c>
      <c r="M56" s="9"/>
      <c r="N56" s="58"/>
      <c r="O56" s="76"/>
      <c r="P56" s="182"/>
      <c r="Q56" s="77"/>
      <c r="R56" s="23"/>
      <c r="S56" s="42"/>
      <c r="T56" s="36"/>
      <c r="U56" s="78"/>
      <c r="V56" s="42"/>
      <c r="W56" s="23"/>
      <c r="X56" s="23"/>
      <c r="Y56" s="23"/>
      <c r="Z56" s="39"/>
      <c r="AA56" s="38"/>
      <c r="AB56" s="25"/>
      <c r="AC56" s="25"/>
      <c r="AD56" s="24"/>
      <c r="AE56" s="100"/>
      <c r="AF56" s="125"/>
      <c r="AH56" s="108"/>
      <c r="AI56" s="109"/>
      <c r="AJ56" s="119"/>
      <c r="AL56" s="149"/>
      <c r="AM56" s="197"/>
      <c r="AN56" s="123"/>
      <c r="AO56" s="140"/>
    </row>
    <row r="57" spans="2:41" s="1" customFormat="1" x14ac:dyDescent="0.35">
      <c r="B57" s="32" t="s">
        <v>22</v>
      </c>
      <c r="C57" s="40"/>
      <c r="D57" s="41"/>
      <c r="E57" s="41"/>
      <c r="F57" s="42"/>
      <c r="G57" s="79"/>
      <c r="H57" s="42"/>
      <c r="I57" s="44"/>
      <c r="J57" s="44"/>
      <c r="K57" s="42"/>
      <c r="L57" s="231"/>
      <c r="M57" s="32" t="s">
        <v>22</v>
      </c>
      <c r="N57" s="59"/>
      <c r="O57" s="72"/>
      <c r="P57" s="189"/>
      <c r="Q57" s="79"/>
      <c r="R57" s="41"/>
      <c r="S57" s="42"/>
      <c r="T57" s="87"/>
      <c r="U57" s="79"/>
      <c r="V57" s="42"/>
      <c r="W57" s="41"/>
      <c r="X57" s="41"/>
      <c r="Y57" s="41"/>
      <c r="Z57" s="44"/>
      <c r="AA57" s="44"/>
      <c r="AB57" s="42"/>
      <c r="AC57" s="42"/>
      <c r="AD57" s="24"/>
      <c r="AE57" s="43"/>
      <c r="AF57" s="65"/>
      <c r="AG57"/>
      <c r="AH57" s="110"/>
      <c r="AI57" s="111"/>
      <c r="AJ57" s="120"/>
      <c r="AK57"/>
      <c r="AL57" s="149"/>
      <c r="AM57" s="141"/>
      <c r="AN57" s="123"/>
      <c r="AO57" s="140"/>
    </row>
    <row r="58" spans="2:41" s="1" customFormat="1" x14ac:dyDescent="0.35">
      <c r="B58" s="9" t="s">
        <v>23</v>
      </c>
      <c r="C58" s="48"/>
      <c r="D58" s="47"/>
      <c r="E58" s="23"/>
      <c r="F58" s="42"/>
      <c r="G58" s="78"/>
      <c r="H58" s="42"/>
      <c r="I58" s="39"/>
      <c r="J58" s="38"/>
      <c r="K58" s="25"/>
      <c r="L58" s="178">
        <f t="shared" si="1"/>
        <v>0</v>
      </c>
      <c r="M58" s="9"/>
      <c r="N58" s="60"/>
      <c r="O58" s="73"/>
      <c r="P58" s="182"/>
      <c r="Q58" s="80"/>
      <c r="R58" s="23"/>
      <c r="S58" s="42"/>
      <c r="T58" s="36"/>
      <c r="U58" s="78"/>
      <c r="V58" s="42"/>
      <c r="W58" s="23"/>
      <c r="X58" s="23"/>
      <c r="Y58" s="23"/>
      <c r="Z58" s="39"/>
      <c r="AA58" s="38"/>
      <c r="AB58" s="25"/>
      <c r="AC58" s="25"/>
      <c r="AD58" s="24"/>
      <c r="AE58" s="100"/>
      <c r="AF58" s="64"/>
      <c r="AG58"/>
      <c r="AH58" s="108"/>
      <c r="AI58" s="109"/>
      <c r="AJ58" s="119"/>
      <c r="AK58"/>
      <c r="AL58" s="149"/>
      <c r="AM58" s="141"/>
      <c r="AN58" s="123"/>
      <c r="AO58" s="140"/>
    </row>
    <row r="59" spans="2:41" x14ac:dyDescent="0.35">
      <c r="B59" s="9" t="s">
        <v>24</v>
      </c>
      <c r="C59" s="33"/>
      <c r="D59" s="23"/>
      <c r="E59" s="23"/>
      <c r="F59" s="42"/>
      <c r="G59" s="78"/>
      <c r="H59" s="42"/>
      <c r="I59" s="39"/>
      <c r="J59" s="38"/>
      <c r="K59" s="25"/>
      <c r="L59" s="178">
        <f t="shared" si="1"/>
        <v>0</v>
      </c>
      <c r="M59" s="9"/>
      <c r="N59" s="58"/>
      <c r="O59" s="71"/>
      <c r="P59" s="182"/>
      <c r="Q59" s="78"/>
      <c r="R59" s="23"/>
      <c r="S59" s="42"/>
      <c r="T59" s="36"/>
      <c r="U59" s="78"/>
      <c r="V59" s="42"/>
      <c r="W59" s="23"/>
      <c r="X59" s="23"/>
      <c r="Y59" s="23"/>
      <c r="Z59" s="39"/>
      <c r="AA59" s="38"/>
      <c r="AB59" s="25"/>
      <c r="AC59" s="25"/>
      <c r="AD59" s="24"/>
      <c r="AE59" s="100"/>
      <c r="AF59" s="64"/>
      <c r="AH59" s="108"/>
      <c r="AI59" s="109"/>
      <c r="AJ59" s="119"/>
      <c r="AL59" s="149"/>
      <c r="AM59" s="109"/>
      <c r="AN59" s="123"/>
      <c r="AO59" s="140">
        <f>SUM(Z59+AA59+AB59+AC59+AD59)-AN59</f>
        <v>0</v>
      </c>
    </row>
    <row r="60" spans="2:41" x14ac:dyDescent="0.35">
      <c r="B60" s="9" t="s">
        <v>26</v>
      </c>
      <c r="C60" s="33"/>
      <c r="D60" s="23"/>
      <c r="E60" s="23"/>
      <c r="F60" s="42"/>
      <c r="G60" s="78"/>
      <c r="H60" s="42"/>
      <c r="I60" s="39"/>
      <c r="J60" s="38"/>
      <c r="K60" s="25"/>
      <c r="L60" s="178">
        <f t="shared" si="1"/>
        <v>0</v>
      </c>
      <c r="M60" s="9"/>
      <c r="N60" s="58"/>
      <c r="O60" s="71"/>
      <c r="P60" s="182"/>
      <c r="Q60" s="78"/>
      <c r="R60" s="23"/>
      <c r="S60" s="42"/>
      <c r="T60" s="36"/>
      <c r="U60" s="78"/>
      <c r="V60" s="42"/>
      <c r="W60" s="23"/>
      <c r="X60" s="23"/>
      <c r="Y60" s="23"/>
      <c r="Z60" s="39"/>
      <c r="AA60" s="38"/>
      <c r="AB60" s="25"/>
      <c r="AC60" s="25"/>
      <c r="AD60" s="24"/>
      <c r="AE60" s="100"/>
      <c r="AF60" s="64"/>
      <c r="AH60" s="108"/>
      <c r="AI60" s="109"/>
      <c r="AJ60" s="119"/>
      <c r="AL60" s="149"/>
      <c r="AM60" s="109"/>
      <c r="AN60" s="123"/>
      <c r="AO60" s="140">
        <f>SUM(Z60+AA60+AB60+AC60+AD60)-AN60</f>
        <v>0</v>
      </c>
    </row>
    <row r="61" spans="2:41" x14ac:dyDescent="0.35">
      <c r="B61" s="22" t="s">
        <v>12</v>
      </c>
      <c r="C61" s="22"/>
      <c r="D61" s="49"/>
      <c r="E61" s="20"/>
      <c r="F61" s="20"/>
      <c r="G61" s="97"/>
      <c r="H61" s="20"/>
      <c r="I61" s="21"/>
      <c r="J61" s="21"/>
      <c r="K61" s="21"/>
      <c r="L61" s="232">
        <f>SUM(L58:L60)</f>
        <v>0</v>
      </c>
      <c r="M61" s="22"/>
      <c r="N61" s="61"/>
      <c r="O61" s="74"/>
      <c r="P61" s="190"/>
      <c r="Q61" s="49"/>
      <c r="R61" s="20"/>
      <c r="S61" s="20"/>
      <c r="T61" s="89"/>
      <c r="U61" s="97"/>
      <c r="V61" s="20"/>
      <c r="W61" s="20"/>
      <c r="X61" s="20"/>
      <c r="Y61" s="236"/>
      <c r="Z61" s="207"/>
      <c r="AA61" s="21"/>
      <c r="AB61" s="21"/>
      <c r="AC61" s="21"/>
      <c r="AD61" s="21"/>
      <c r="AE61" s="31"/>
      <c r="AF61" s="125"/>
      <c r="AH61" s="49"/>
      <c r="AI61" s="130"/>
      <c r="AJ61" s="112"/>
      <c r="AL61" s="49"/>
      <c r="AM61" s="112"/>
      <c r="AN61" s="112"/>
    </row>
    <row r="62" spans="2:41" ht="17.5" thickBot="1" x14ac:dyDescent="0.65">
      <c r="B62" s="27" t="s">
        <v>25</v>
      </c>
      <c r="C62" s="28"/>
      <c r="D62" s="26"/>
      <c r="E62" s="26"/>
      <c r="F62" s="26"/>
      <c r="G62" s="263"/>
      <c r="H62" s="263"/>
      <c r="I62" s="260"/>
      <c r="J62" s="261"/>
      <c r="K62" s="261"/>
      <c r="L62" s="233">
        <f>SUM(L26+L32+L38+L44+L50+L56+L61)</f>
        <v>28234.5</v>
      </c>
      <c r="M62" s="27" t="s">
        <v>25</v>
      </c>
      <c r="N62" s="62"/>
      <c r="O62" s="28"/>
      <c r="P62" s="191"/>
      <c r="Q62" s="26"/>
      <c r="R62" s="26"/>
      <c r="S62" s="26"/>
      <c r="T62" s="90"/>
      <c r="U62" s="98"/>
      <c r="V62" s="26"/>
      <c r="W62" s="26"/>
      <c r="X62" s="26"/>
      <c r="Y62" s="26"/>
      <c r="Z62" s="260">
        <f>SUM(Z61+AA61+AB61+AC61+AD61)</f>
        <v>0</v>
      </c>
      <c r="AA62" s="261"/>
      <c r="AB62" s="261"/>
      <c r="AC62" s="127" t="s">
        <v>46</v>
      </c>
      <c r="AD62" s="52"/>
      <c r="AE62" s="51"/>
      <c r="AF62" s="129"/>
      <c r="AH62" s="113"/>
      <c r="AI62" s="114"/>
      <c r="AJ62" s="121"/>
      <c r="AL62" s="150"/>
      <c r="AM62" s="114"/>
      <c r="AN62" s="199">
        <f>SUM(AN14:AN60)</f>
        <v>0</v>
      </c>
    </row>
    <row r="63" spans="2:41" ht="20.149999999999999" customHeight="1" x14ac:dyDescent="0.35">
      <c r="C63" s="29"/>
      <c r="K63" s="29"/>
      <c r="L63" s="66"/>
      <c r="N63" s="29"/>
      <c r="O63" s="29"/>
      <c r="AB63" s="29"/>
    </row>
    <row r="64" spans="2:41" ht="20.149999999999999" customHeight="1" x14ac:dyDescent="0.35">
      <c r="I64" s="208" t="s">
        <v>160</v>
      </c>
      <c r="L64" s="234">
        <f>C12-L62</f>
        <v>1104.5</v>
      </c>
    </row>
    <row r="65" spans="15:39" ht="21" x14ac:dyDescent="0.5">
      <c r="U65" s="264" t="s">
        <v>135</v>
      </c>
      <c r="V65" s="264"/>
      <c r="W65" s="264"/>
      <c r="AB65" s="258" t="s">
        <v>124</v>
      </c>
      <c r="AC65" s="258"/>
      <c r="AD65" s="218">
        <v>177466.95</v>
      </c>
    </row>
    <row r="66" spans="15:39" ht="15.5" x14ac:dyDescent="0.35">
      <c r="O66" s="208" t="s">
        <v>120</v>
      </c>
      <c r="T66" s="265" t="s">
        <v>136</v>
      </c>
      <c r="U66" s="265"/>
      <c r="V66" s="220">
        <v>167466</v>
      </c>
      <c r="W66" s="219"/>
      <c r="AB66" s="258" t="s">
        <v>125</v>
      </c>
      <c r="AC66" s="258"/>
      <c r="AD66" s="218">
        <v>0</v>
      </c>
    </row>
    <row r="67" spans="15:39" ht="15.5" x14ac:dyDescent="0.35">
      <c r="T67" s="265" t="s">
        <v>137</v>
      </c>
      <c r="U67" s="265"/>
      <c r="V67" s="220">
        <v>6584</v>
      </c>
      <c r="W67" s="219"/>
      <c r="AB67" s="258" t="s">
        <v>126</v>
      </c>
      <c r="AC67" s="258"/>
      <c r="AD67" s="218">
        <v>0</v>
      </c>
    </row>
    <row r="68" spans="15:39" ht="15.5" x14ac:dyDescent="0.35">
      <c r="T68" s="265" t="s">
        <v>127</v>
      </c>
      <c r="U68" s="265"/>
      <c r="V68" s="221">
        <f>AD76</f>
        <v>2550</v>
      </c>
      <c r="W68" s="220"/>
      <c r="AB68" s="258" t="s">
        <v>127</v>
      </c>
      <c r="AC68" s="258"/>
      <c r="AD68" s="218">
        <f>AD78</f>
        <v>7350</v>
      </c>
    </row>
    <row r="69" spans="15:39" ht="15.5" x14ac:dyDescent="0.35">
      <c r="T69" s="265" t="s">
        <v>138</v>
      </c>
      <c r="U69" s="265"/>
      <c r="V69" s="220">
        <v>7668.64</v>
      </c>
      <c r="W69" s="220"/>
      <c r="AB69" s="258" t="s">
        <v>128</v>
      </c>
      <c r="AC69" s="258"/>
      <c r="AD69" s="218">
        <v>20178.14</v>
      </c>
    </row>
    <row r="70" spans="15:39" ht="17" x14ac:dyDescent="0.5">
      <c r="U70" s="219"/>
      <c r="V70" s="220"/>
      <c r="W70" s="219"/>
      <c r="AB70" s="258" t="s">
        <v>129</v>
      </c>
      <c r="AC70" s="258"/>
      <c r="AD70" s="212">
        <f>SUM(AD65+AD66+AD67+AD68)-AD69</f>
        <v>164638.81</v>
      </c>
    </row>
    <row r="71" spans="15:39" ht="18.5" x14ac:dyDescent="0.65">
      <c r="U71" s="219" t="s">
        <v>139</v>
      </c>
      <c r="V71" s="222">
        <f>SUM(V66+V67+V68)-V69</f>
        <v>168931.36</v>
      </c>
      <c r="W71" s="219"/>
    </row>
    <row r="72" spans="15:39" ht="15.5" x14ac:dyDescent="0.35">
      <c r="P72" s="210"/>
      <c r="Q72" s="210"/>
      <c r="R72" s="210"/>
      <c r="S72" s="210"/>
      <c r="T72" s="210"/>
      <c r="U72" s="219" t="s">
        <v>140</v>
      </c>
      <c r="V72" s="221">
        <f>V71-V66</f>
        <v>1465.359999999986</v>
      </c>
      <c r="W72" s="219"/>
      <c r="AH72" s="208"/>
      <c r="AI72" s="10"/>
      <c r="AJ72" s="10"/>
      <c r="AK72" s="10"/>
      <c r="AL72" s="10"/>
      <c r="AM72" s="10"/>
    </row>
    <row r="73" spans="15:39" ht="18.5" x14ac:dyDescent="0.65">
      <c r="P73"/>
      <c r="Q73"/>
      <c r="R73"/>
      <c r="S73"/>
      <c r="T73" s="2"/>
      <c r="U73" s="2"/>
      <c r="V73" s="206"/>
      <c r="W73"/>
      <c r="AA73" s="258" t="s">
        <v>130</v>
      </c>
      <c r="AB73" s="258"/>
      <c r="AC73" s="258"/>
      <c r="AH73" s="272"/>
      <c r="AI73" s="272"/>
      <c r="AJ73" s="272"/>
      <c r="AK73" s="272"/>
      <c r="AL73" s="272"/>
      <c r="AM73" s="209"/>
    </row>
    <row r="74" spans="15:39" x14ac:dyDescent="0.35">
      <c r="P74"/>
      <c r="Q74"/>
      <c r="R74"/>
      <c r="S74"/>
      <c r="T74" s="2"/>
      <c r="U74" s="2"/>
      <c r="V74" s="206"/>
      <c r="W74"/>
      <c r="AA74" s="258" t="s">
        <v>131</v>
      </c>
      <c r="AB74" s="258"/>
      <c r="AC74" s="258"/>
      <c r="AD74" s="218">
        <f>850*3</f>
        <v>2550</v>
      </c>
      <c r="AI74" s="10"/>
      <c r="AJ74" s="10"/>
      <c r="AK74" s="10"/>
      <c r="AL74" s="10"/>
      <c r="AM74" s="10"/>
    </row>
    <row r="75" spans="15:39" ht="16" x14ac:dyDescent="0.5">
      <c r="P75"/>
      <c r="Q75"/>
      <c r="R75"/>
      <c r="S75"/>
      <c r="T75" s="2"/>
      <c r="U75" s="2"/>
      <c r="V75" s="206"/>
      <c r="W75"/>
      <c r="AA75" s="258" t="s">
        <v>132</v>
      </c>
      <c r="AB75" s="258"/>
      <c r="AC75" s="258"/>
      <c r="AD75" s="218">
        <f>850*2</f>
        <v>1700</v>
      </c>
      <c r="AH75" s="273"/>
      <c r="AI75" s="273"/>
      <c r="AJ75" s="273"/>
      <c r="AK75" s="273"/>
      <c r="AL75" s="273"/>
      <c r="AM75" s="212"/>
    </row>
    <row r="76" spans="15:39" x14ac:dyDescent="0.35">
      <c r="P76"/>
      <c r="Q76"/>
      <c r="R76"/>
      <c r="S76"/>
      <c r="T76"/>
      <c r="U76"/>
      <c r="V76" s="211"/>
      <c r="W76"/>
      <c r="AA76" s="258" t="s">
        <v>133</v>
      </c>
      <c r="AB76" s="258"/>
      <c r="AC76" s="258"/>
      <c r="AD76" s="218">
        <f>850*3</f>
        <v>2550</v>
      </c>
    </row>
    <row r="77" spans="15:39" x14ac:dyDescent="0.35">
      <c r="AA77" s="258" t="s">
        <v>134</v>
      </c>
      <c r="AB77" s="258"/>
      <c r="AC77" s="258"/>
      <c r="AD77" s="218">
        <f>550</f>
        <v>550</v>
      </c>
    </row>
    <row r="78" spans="15:39" x14ac:dyDescent="0.35">
      <c r="AD78" s="218">
        <f>SUM(AD74:AD77)</f>
        <v>7350</v>
      </c>
    </row>
  </sheetData>
  <mergeCells count="43">
    <mergeCell ref="C8:L8"/>
    <mergeCell ref="AB9:AD9"/>
    <mergeCell ref="AH73:AL73"/>
    <mergeCell ref="AH75:AL75"/>
    <mergeCell ref="AB68:AC68"/>
    <mergeCell ref="AB69:AC69"/>
    <mergeCell ref="AB70:AC70"/>
    <mergeCell ref="AA73:AC73"/>
    <mergeCell ref="AA74:AC74"/>
    <mergeCell ref="AA75:AC75"/>
    <mergeCell ref="AB65:AC65"/>
    <mergeCell ref="AB66:AC66"/>
    <mergeCell ref="AB67:AC67"/>
    <mergeCell ref="AA76:AC76"/>
    <mergeCell ref="AA77:AC77"/>
    <mergeCell ref="N11:Z11"/>
    <mergeCell ref="AA11:AF11"/>
    <mergeCell ref="I62:K62"/>
    <mergeCell ref="B11:L11"/>
    <mergeCell ref="C12:D12"/>
    <mergeCell ref="G62:H62"/>
    <mergeCell ref="Z62:AB62"/>
    <mergeCell ref="U65:W65"/>
    <mergeCell ref="T66:U66"/>
    <mergeCell ref="T67:U67"/>
    <mergeCell ref="T68:U68"/>
    <mergeCell ref="T69:U69"/>
    <mergeCell ref="H2:P3"/>
    <mergeCell ref="AL11:AM11"/>
    <mergeCell ref="AN14:AN15"/>
    <mergeCell ref="B2:G3"/>
    <mergeCell ref="G9:H9"/>
    <mergeCell ref="C9:D9"/>
    <mergeCell ref="I9:J9"/>
    <mergeCell ref="AL8:AM8"/>
    <mergeCell ref="AJ14:AJ15"/>
    <mergeCell ref="AH8:AI8"/>
    <mergeCell ref="AH11:AI11"/>
    <mergeCell ref="N8:X8"/>
    <mergeCell ref="Z8:AE8"/>
    <mergeCell ref="N9:Q9"/>
    <mergeCell ref="U9:X9"/>
    <mergeCell ref="Z9:AA9"/>
  </mergeCells>
  <conditionalFormatting sqref="AF14:AF61 AH14:AI60">
    <cfRule type="cellIs" dxfId="10" priority="31" operator="greaterThan">
      <formula>0</formula>
    </cfRule>
  </conditionalFormatting>
  <conditionalFormatting sqref="AH61:AI61">
    <cfRule type="cellIs" dxfId="9" priority="29" operator="greaterThan">
      <formula>0</formula>
    </cfRule>
  </conditionalFormatting>
  <conditionalFormatting sqref="AF40:AF50 AF14:AF26 AF28:AF32 AF34:AF38 AF52:AF56">
    <cfRule type="cellIs" dxfId="8" priority="26" operator="lessThan">
      <formula>0</formula>
    </cfRule>
  </conditionalFormatting>
  <conditionalFormatting sqref="AF14:AF26 AF28:AF32 AF34:AF38 AF52:AF56">
    <cfRule type="cellIs" dxfId="7" priority="25" operator="greaterThan">
      <formula>0</formula>
    </cfRule>
  </conditionalFormatting>
  <conditionalFormatting sqref="AF14:AF38 AF52:AF57">
    <cfRule type="cellIs" dxfId="6" priority="24" operator="lessThan">
      <formula>0</formula>
    </cfRule>
  </conditionalFormatting>
  <conditionalFormatting sqref="AF40:AF44">
    <cfRule type="cellIs" dxfId="5" priority="19" operator="lessThan">
      <formula>0</formula>
    </cfRule>
  </conditionalFormatting>
  <conditionalFormatting sqref="AF40:AF44">
    <cfRule type="cellIs" dxfId="4" priority="18" operator="greaterThan">
      <formula>0</formula>
    </cfRule>
  </conditionalFormatting>
  <conditionalFormatting sqref="AF46:AF50">
    <cfRule type="cellIs" dxfId="3" priority="17" operator="lessThan">
      <formula>0</formula>
    </cfRule>
  </conditionalFormatting>
  <conditionalFormatting sqref="AF46:AF50">
    <cfRule type="cellIs" dxfId="2" priority="16" operator="greaterThan">
      <formula>0</formula>
    </cfRule>
  </conditionalFormatting>
  <conditionalFormatting sqref="L64">
    <cfRule type="cellIs" dxfId="1" priority="1" operator="greaterThan">
      <formula>0</formula>
    </cfRule>
    <cfRule type="cellIs" dxfId="0" priority="2" operator="lessThan">
      <formula>0</formula>
    </cfRule>
  </conditionalFormatting>
  <dataValidations count="1">
    <dataValidation type="list" allowBlank="1" showInputMessage="1" showErrorMessage="1" sqref="E14:E60">
      <formula1>$B$2:$B$12</formula1>
    </dataValidation>
  </dataValidations>
  <pageMargins left="0" right="0" top="0.74803149606299213" bottom="0.74803149606299213" header="0.31496062992125984" footer="0.31496062992125984"/>
  <pageSetup paperSize="8" scale="33" fitToHeight="0" orientation="landscape" r:id="rId1"/>
  <headerFooter>
    <oddFooter>&amp;L&amp;F&amp;CRev 1&amp;R&amp;P of &amp;N</oddFooter>
  </headerFooter>
  <rowBreaks count="1" manualBreakCount="1">
    <brk id="63" max="36" man="1"/>
  </rowBreaks>
  <colBreaks count="2" manualBreakCount="2">
    <brk id="31" max="78" man="1"/>
    <brk id="32" max="1048575" man="1"/>
  </col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LIST!$B$1:$B$12</xm:f>
          </x14:formula1>
          <xm:sqref>R14:R60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E37" sqref="E37"/>
    </sheetView>
  </sheetViews>
  <sheetFormatPr defaultRowHeight="14.5" x14ac:dyDescent="0.35"/>
  <cols>
    <col min="1" max="1" width="4.26953125" customWidth="1"/>
    <col min="2" max="2" width="41.7265625" customWidth="1"/>
    <col min="7" max="7" width="10.1796875" bestFit="1" customWidth="1"/>
    <col min="8" max="8" width="37.453125" bestFit="1" customWidth="1"/>
    <col min="9" max="9" width="12.54296875" bestFit="1" customWidth="1"/>
    <col min="14" max="14" width="11.54296875" bestFit="1" customWidth="1"/>
  </cols>
  <sheetData>
    <row r="1" spans="1:9" x14ac:dyDescent="0.35">
      <c r="A1" t="s">
        <v>80</v>
      </c>
      <c r="B1" t="s">
        <v>85</v>
      </c>
      <c r="C1" t="s">
        <v>81</v>
      </c>
      <c r="D1" t="s">
        <v>83</v>
      </c>
      <c r="E1" t="s">
        <v>84</v>
      </c>
      <c r="F1" t="s">
        <v>82</v>
      </c>
      <c r="G1" t="s">
        <v>86</v>
      </c>
    </row>
    <row r="2" spans="1:9" x14ac:dyDescent="0.35">
      <c r="A2">
        <f>135.5</f>
        <v>135.5</v>
      </c>
      <c r="B2">
        <v>2.6829999999999998</v>
      </c>
      <c r="C2">
        <f>A2/B2</f>
        <v>50.503168095415582</v>
      </c>
      <c r="D2">
        <v>55</v>
      </c>
      <c r="E2" s="2">
        <v>300</v>
      </c>
      <c r="F2" s="2">
        <v>8</v>
      </c>
      <c r="G2" s="206">
        <f>((A2*F2)+(C2*E2))</f>
        <v>16234.950428624674</v>
      </c>
      <c r="H2" t="s">
        <v>87</v>
      </c>
    </row>
    <row r="3" spans="1:9" x14ac:dyDescent="0.35">
      <c r="G3" s="206">
        <f>G2</f>
        <v>16234.950428624674</v>
      </c>
    </row>
    <row r="5" spans="1:9" ht="15" thickBot="1" x14ac:dyDescent="0.4"/>
    <row r="6" spans="1:9" x14ac:dyDescent="0.35">
      <c r="A6" s="216"/>
      <c r="B6" s="217" t="s">
        <v>97</v>
      </c>
      <c r="C6" s="213"/>
      <c r="D6" s="213"/>
      <c r="E6" s="213"/>
      <c r="F6" s="213"/>
      <c r="G6" s="213"/>
      <c r="H6" s="213"/>
      <c r="I6" s="213"/>
    </row>
    <row r="7" spans="1:9" x14ac:dyDescent="0.35">
      <c r="A7" s="215"/>
      <c r="B7" s="208" t="s">
        <v>94</v>
      </c>
      <c r="C7" s="210" t="s">
        <v>99</v>
      </c>
    </row>
    <row r="8" spans="1:9" x14ac:dyDescent="0.35">
      <c r="A8" s="215" t="s">
        <v>103</v>
      </c>
      <c r="B8" s="208" t="s">
        <v>98</v>
      </c>
      <c r="C8" t="s">
        <v>101</v>
      </c>
    </row>
    <row r="9" spans="1:9" x14ac:dyDescent="0.35">
      <c r="A9" s="215"/>
      <c r="B9" s="208"/>
      <c r="C9" t="s">
        <v>100</v>
      </c>
    </row>
    <row r="10" spans="1:9" ht="15" thickBot="1" x14ac:dyDescent="0.4">
      <c r="A10" s="215"/>
      <c r="B10" s="208"/>
      <c r="C10" t="s">
        <v>102</v>
      </c>
    </row>
    <row r="11" spans="1:9" x14ac:dyDescent="0.35">
      <c r="A11" s="216" t="s">
        <v>104</v>
      </c>
      <c r="B11" s="214" t="s">
        <v>95</v>
      </c>
      <c r="C11" s="213" t="s">
        <v>115</v>
      </c>
      <c r="D11" s="213"/>
      <c r="E11" s="213"/>
      <c r="F11" s="213"/>
      <c r="G11" s="213"/>
      <c r="H11" s="213"/>
      <c r="I11" s="213"/>
    </row>
    <row r="12" spans="1:9" x14ac:dyDescent="0.35">
      <c r="A12" s="215"/>
      <c r="B12" s="208"/>
      <c r="C12" t="s">
        <v>105</v>
      </c>
    </row>
    <row r="13" spans="1:9" x14ac:dyDescent="0.35">
      <c r="A13" s="215"/>
      <c r="B13" s="210"/>
      <c r="C13" t="s">
        <v>106</v>
      </c>
    </row>
    <row r="14" spans="1:9" ht="15" thickBot="1" x14ac:dyDescent="0.4">
      <c r="A14" s="215"/>
      <c r="B14" s="210"/>
      <c r="C14" t="s">
        <v>107</v>
      </c>
    </row>
    <row r="15" spans="1:9" x14ac:dyDescent="0.35">
      <c r="A15" s="216" t="s">
        <v>108</v>
      </c>
      <c r="B15" s="214" t="s">
        <v>121</v>
      </c>
      <c r="C15" s="213" t="s">
        <v>109</v>
      </c>
      <c r="D15" s="213"/>
      <c r="E15" s="213"/>
      <c r="F15" s="213"/>
      <c r="G15" s="213"/>
      <c r="H15" s="213"/>
      <c r="I15" s="213"/>
    </row>
    <row r="16" spans="1:9" x14ac:dyDescent="0.35">
      <c r="A16" s="215"/>
      <c r="B16" s="208" t="s">
        <v>122</v>
      </c>
      <c r="C16" t="s">
        <v>110</v>
      </c>
    </row>
    <row r="17" spans="1:14" ht="15" thickBot="1" x14ac:dyDescent="0.4">
      <c r="A17" s="215"/>
      <c r="B17" s="208"/>
      <c r="C17" t="s">
        <v>111</v>
      </c>
    </row>
    <row r="18" spans="1:14" x14ac:dyDescent="0.35">
      <c r="A18" s="216" t="s">
        <v>112</v>
      </c>
      <c r="B18" s="214" t="s">
        <v>113</v>
      </c>
      <c r="C18" s="213" t="s">
        <v>114</v>
      </c>
      <c r="D18" s="213"/>
      <c r="E18" s="213"/>
      <c r="F18" s="213"/>
      <c r="G18" s="213"/>
      <c r="H18" s="213"/>
      <c r="I18" s="213"/>
    </row>
    <row r="19" spans="1:14" ht="15" thickBot="1" x14ac:dyDescent="0.4">
      <c r="A19" s="215"/>
      <c r="B19" s="208"/>
      <c r="C19" t="s">
        <v>116</v>
      </c>
    </row>
    <row r="20" spans="1:14" x14ac:dyDescent="0.35">
      <c r="A20" s="216" t="s">
        <v>117</v>
      </c>
      <c r="B20" s="214" t="s">
        <v>96</v>
      </c>
      <c r="C20" s="213" t="s">
        <v>118</v>
      </c>
      <c r="D20" s="213"/>
      <c r="E20" s="213"/>
      <c r="F20" s="213"/>
      <c r="G20" s="213"/>
      <c r="H20" s="213"/>
      <c r="I20" s="213"/>
    </row>
    <row r="21" spans="1:14" x14ac:dyDescent="0.35">
      <c r="A21" s="215"/>
      <c r="C21" t="s">
        <v>119</v>
      </c>
    </row>
    <row r="22" spans="1:14" x14ac:dyDescent="0.35">
      <c r="B22" s="10"/>
    </row>
    <row r="23" spans="1:14" x14ac:dyDescent="0.35">
      <c r="C23" s="183"/>
      <c r="D23" s="10"/>
      <c r="E23" s="10"/>
      <c r="F23" s="10"/>
      <c r="G23" s="83"/>
      <c r="H23" s="91"/>
      <c r="I23" s="10"/>
      <c r="J23" s="10"/>
      <c r="K23" s="29"/>
      <c r="L23" s="10"/>
      <c r="M23" s="10"/>
      <c r="N23" s="10"/>
    </row>
    <row r="24" spans="1:14" ht="15" customHeight="1" x14ac:dyDescent="0.35">
      <c r="C24" s="183"/>
      <c r="D24" s="10"/>
      <c r="E24" s="10"/>
      <c r="F24" s="10"/>
      <c r="G24" s="83"/>
      <c r="H24" s="91"/>
      <c r="I24" s="10"/>
      <c r="J24" s="10"/>
      <c r="K24" s="10"/>
      <c r="L24" s="10"/>
      <c r="M24" s="10"/>
      <c r="N24" s="10"/>
    </row>
    <row r="25" spans="1:14" ht="18.5" x14ac:dyDescent="0.65">
      <c r="C25" s="183"/>
      <c r="D25" s="208" t="s">
        <v>88</v>
      </c>
      <c r="E25" s="10"/>
      <c r="F25" s="10"/>
      <c r="G25" s="10"/>
      <c r="H25" s="10"/>
      <c r="I25" s="10"/>
      <c r="J25" s="272"/>
      <c r="K25" s="272"/>
      <c r="L25" s="272"/>
      <c r="M25" s="272"/>
      <c r="N25" s="209"/>
    </row>
    <row r="26" spans="1:14" ht="15" customHeight="1" x14ac:dyDescent="0.65">
      <c r="C26" s="183"/>
      <c r="D26" s="272" t="s">
        <v>89</v>
      </c>
      <c r="E26" s="272"/>
      <c r="F26" s="272"/>
      <c r="G26" s="272"/>
      <c r="H26" s="272"/>
      <c r="I26" s="209">
        <f>I36</f>
        <v>33234.950428624674</v>
      </c>
      <c r="J26" s="10"/>
      <c r="K26" s="10"/>
      <c r="L26" s="10"/>
      <c r="M26" s="10"/>
      <c r="N26" s="10"/>
    </row>
    <row r="27" spans="1:14" ht="17.25" customHeight="1" x14ac:dyDescent="0.5">
      <c r="C27" s="183"/>
      <c r="D27" s="10"/>
      <c r="E27" s="10"/>
      <c r="F27" s="10"/>
      <c r="G27" s="10"/>
      <c r="H27" s="10"/>
      <c r="I27" s="10"/>
      <c r="J27" s="273"/>
      <c r="K27" s="273"/>
      <c r="L27" s="273"/>
      <c r="M27" s="273"/>
      <c r="N27" s="212"/>
    </row>
    <row r="28" spans="1:14" ht="15" customHeight="1" x14ac:dyDescent="0.5">
      <c r="B28" s="10" t="s">
        <v>123</v>
      </c>
      <c r="C28" s="183"/>
      <c r="D28" s="273" t="s">
        <v>79</v>
      </c>
      <c r="E28" s="273"/>
      <c r="F28" s="273"/>
      <c r="G28" s="273"/>
      <c r="H28" s="273"/>
      <c r="I28" s="212">
        <v>177525.85042862466</v>
      </c>
      <c r="J28" s="10"/>
      <c r="K28" s="10"/>
      <c r="L28" s="10"/>
      <c r="M28" s="10"/>
      <c r="N28" s="10"/>
    </row>
    <row r="29" spans="1:14" ht="15" customHeight="1" x14ac:dyDescent="0.35">
      <c r="C29" s="183"/>
      <c r="D29" s="10"/>
      <c r="E29" s="10"/>
      <c r="F29" s="10"/>
      <c r="G29" s="83"/>
      <c r="H29" s="91"/>
      <c r="I29" s="10"/>
      <c r="J29" s="10"/>
      <c r="K29" s="10"/>
      <c r="L29" s="10"/>
      <c r="M29" s="10"/>
      <c r="N29" s="10"/>
    </row>
    <row r="30" spans="1:14" x14ac:dyDescent="0.35">
      <c r="C30" s="183"/>
      <c r="D30" s="10"/>
      <c r="E30" s="10"/>
      <c r="F30" s="10" t="s">
        <v>91</v>
      </c>
      <c r="G30" s="83"/>
      <c r="H30" s="91"/>
      <c r="I30" s="10"/>
      <c r="J30" s="10"/>
      <c r="K30" s="10"/>
      <c r="L30" s="10"/>
      <c r="M30" s="10"/>
      <c r="N30" s="10"/>
    </row>
    <row r="31" spans="1:14" x14ac:dyDescent="0.35">
      <c r="C31" s="183"/>
      <c r="D31" s="10"/>
      <c r="E31" s="10"/>
      <c r="F31" s="10"/>
      <c r="G31" s="83"/>
      <c r="H31" s="91"/>
      <c r="I31" s="10"/>
      <c r="J31" s="10"/>
      <c r="K31" s="10"/>
      <c r="L31" s="10"/>
      <c r="M31" s="10"/>
      <c r="N31" s="10"/>
    </row>
    <row r="32" spans="1:14" x14ac:dyDescent="0.35">
      <c r="C32" s="210" t="s">
        <v>80</v>
      </c>
      <c r="D32" s="210" t="s">
        <v>85</v>
      </c>
      <c r="E32" s="210" t="s">
        <v>81</v>
      </c>
      <c r="F32" s="210" t="s">
        <v>83</v>
      </c>
      <c r="G32" s="210" t="s">
        <v>84</v>
      </c>
      <c r="H32" s="210" t="s">
        <v>82</v>
      </c>
      <c r="I32" s="210" t="s">
        <v>86</v>
      </c>
      <c r="J32" s="10"/>
      <c r="K32" s="10"/>
      <c r="L32" s="10"/>
      <c r="M32" s="10"/>
      <c r="N32" s="10"/>
    </row>
    <row r="33" spans="2:14" ht="15" customHeight="1" x14ac:dyDescent="0.35">
      <c r="B33" t="s">
        <v>92</v>
      </c>
      <c r="C33">
        <v>135.5</v>
      </c>
      <c r="D33">
        <v>2.6829999999999998</v>
      </c>
      <c r="E33">
        <f>C33/D33</f>
        <v>50.503168095415582</v>
      </c>
      <c r="F33">
        <v>55</v>
      </c>
      <c r="G33" s="2">
        <v>300</v>
      </c>
      <c r="H33" s="2">
        <v>8</v>
      </c>
      <c r="I33" s="206">
        <f>((C33*H33)+(E33*G33))</f>
        <v>16234.950428624674</v>
      </c>
      <c r="J33" s="10"/>
      <c r="K33" s="10"/>
      <c r="L33" s="10"/>
      <c r="M33" s="10"/>
      <c r="N33" s="10"/>
    </row>
    <row r="34" spans="2:14" ht="15" customHeight="1" x14ac:dyDescent="0.35">
      <c r="B34" t="s">
        <v>93</v>
      </c>
      <c r="G34" s="2"/>
      <c r="H34" s="2"/>
      <c r="I34" s="206">
        <v>3500</v>
      </c>
      <c r="J34" s="10"/>
      <c r="K34" s="10"/>
      <c r="L34" s="10"/>
      <c r="M34" s="10"/>
      <c r="N34" s="10"/>
    </row>
    <row r="35" spans="2:14" ht="15" customHeight="1" x14ac:dyDescent="0.35">
      <c r="B35" t="s">
        <v>90</v>
      </c>
      <c r="G35" s="2"/>
      <c r="H35" s="2"/>
      <c r="I35" s="206">
        <v>13500</v>
      </c>
      <c r="J35" s="10"/>
      <c r="K35" s="10"/>
      <c r="L35" s="10"/>
      <c r="M35" s="10"/>
      <c r="N35" s="10"/>
    </row>
    <row r="36" spans="2:14" ht="15" customHeight="1" x14ac:dyDescent="0.35">
      <c r="I36" s="211">
        <f>I33+I34+I35</f>
        <v>33234.950428624674</v>
      </c>
      <c r="J36" s="10"/>
      <c r="K36" s="10"/>
      <c r="L36" s="10"/>
      <c r="M36" s="10"/>
      <c r="N36" s="10"/>
    </row>
    <row r="37" spans="2:14" ht="15" customHeight="1" x14ac:dyDescent="0.35">
      <c r="C37" s="183"/>
      <c r="D37" s="10"/>
      <c r="E37" s="10"/>
      <c r="F37" s="10"/>
      <c r="G37" s="83"/>
      <c r="H37" s="91"/>
      <c r="I37" s="10"/>
      <c r="J37" s="10"/>
      <c r="K37" s="10"/>
      <c r="L37" s="10"/>
      <c r="M37" s="10"/>
      <c r="N37" s="10"/>
    </row>
  </sheetData>
  <mergeCells count="4">
    <mergeCell ref="D26:H26"/>
    <mergeCell ref="D28:H28"/>
    <mergeCell ref="J25:M25"/>
    <mergeCell ref="J27:M27"/>
  </mergeCells>
  <pageMargins left="0.7" right="0.7" top="0.75" bottom="0.75" header="0.3" footer="0.3"/>
  <pageSetup paperSize="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6"/>
  <sheetViews>
    <sheetView workbookViewId="0">
      <selection activeCell="B17" sqref="B17"/>
    </sheetView>
  </sheetViews>
  <sheetFormatPr defaultRowHeight="14.5" x14ac:dyDescent="0.35"/>
  <cols>
    <col min="2" max="2" width="17.81640625" customWidth="1"/>
    <col min="3" max="4" width="13.26953125" customWidth="1"/>
  </cols>
  <sheetData>
    <row r="1" spans="2:6" x14ac:dyDescent="0.35">
      <c r="B1" t="s">
        <v>19</v>
      </c>
      <c r="C1" t="s">
        <v>17</v>
      </c>
      <c r="E1" t="s">
        <v>21</v>
      </c>
      <c r="F1" t="s">
        <v>150</v>
      </c>
    </row>
    <row r="2" spans="2:6" x14ac:dyDescent="0.35">
      <c r="B2" t="s">
        <v>166</v>
      </c>
      <c r="C2" s="2">
        <v>160</v>
      </c>
      <c r="E2" s="2">
        <v>7</v>
      </c>
      <c r="F2" s="2">
        <v>15</v>
      </c>
    </row>
    <row r="3" spans="2:6" x14ac:dyDescent="0.35">
      <c r="B3" t="s">
        <v>167</v>
      </c>
      <c r="C3" s="2">
        <v>170</v>
      </c>
      <c r="E3" s="2">
        <v>7</v>
      </c>
      <c r="F3" s="2">
        <v>15</v>
      </c>
    </row>
    <row r="4" spans="2:6" x14ac:dyDescent="0.35">
      <c r="B4" t="s">
        <v>168</v>
      </c>
      <c r="C4" s="2">
        <v>175</v>
      </c>
      <c r="E4" s="2">
        <v>6</v>
      </c>
      <c r="F4" s="2">
        <v>15</v>
      </c>
    </row>
    <row r="5" spans="2:6" x14ac:dyDescent="0.35">
      <c r="B5" t="s">
        <v>169</v>
      </c>
      <c r="C5" s="2">
        <v>180</v>
      </c>
      <c r="E5" s="2">
        <v>7</v>
      </c>
      <c r="F5" s="2">
        <v>15</v>
      </c>
    </row>
    <row r="6" spans="2:6" x14ac:dyDescent="0.35">
      <c r="B6" t="s">
        <v>170</v>
      </c>
      <c r="C6" s="2">
        <v>180</v>
      </c>
      <c r="E6" s="2">
        <v>7</v>
      </c>
      <c r="F6" s="2">
        <v>15</v>
      </c>
    </row>
    <row r="7" spans="2:6" x14ac:dyDescent="0.35">
      <c r="B7" t="s">
        <v>171</v>
      </c>
      <c r="C7" s="2">
        <v>200</v>
      </c>
      <c r="E7" s="2">
        <v>7</v>
      </c>
      <c r="F7" s="2">
        <v>15</v>
      </c>
    </row>
    <row r="8" spans="2:6" x14ac:dyDescent="0.35">
      <c r="B8" t="s">
        <v>172</v>
      </c>
      <c r="C8" s="2">
        <v>230</v>
      </c>
      <c r="E8" s="2">
        <v>6</v>
      </c>
      <c r="F8" s="2">
        <v>15</v>
      </c>
    </row>
    <row r="9" spans="2:6" x14ac:dyDescent="0.35">
      <c r="B9" t="s">
        <v>173</v>
      </c>
      <c r="C9" s="2">
        <v>260</v>
      </c>
      <c r="E9" s="2">
        <v>7</v>
      </c>
      <c r="F9" s="2">
        <v>15</v>
      </c>
    </row>
    <row r="10" spans="2:6" x14ac:dyDescent="0.35">
      <c r="B10" t="s">
        <v>174</v>
      </c>
      <c r="C10" s="2">
        <v>265</v>
      </c>
      <c r="E10" s="2">
        <v>7</v>
      </c>
      <c r="F10" s="2">
        <v>15</v>
      </c>
    </row>
    <row r="11" spans="2:6" x14ac:dyDescent="0.35">
      <c r="B11" t="s">
        <v>174</v>
      </c>
      <c r="C11" s="2">
        <v>270</v>
      </c>
      <c r="E11" s="2">
        <v>8</v>
      </c>
      <c r="F11" s="2">
        <v>15</v>
      </c>
    </row>
    <row r="12" spans="2:6" x14ac:dyDescent="0.35">
      <c r="B12" t="s">
        <v>175</v>
      </c>
      <c r="C12" s="2">
        <v>385</v>
      </c>
      <c r="E12" s="2">
        <v>7</v>
      </c>
      <c r="F12" s="2">
        <v>15</v>
      </c>
    </row>
    <row r="13" spans="2:6" x14ac:dyDescent="0.35">
      <c r="C13" s="2"/>
    </row>
    <row r="14" spans="2:6" x14ac:dyDescent="0.35">
      <c r="B14" t="s">
        <v>176</v>
      </c>
      <c r="C14" s="2"/>
      <c r="E14" s="2">
        <v>10</v>
      </c>
      <c r="F14" t="s">
        <v>178</v>
      </c>
    </row>
    <row r="15" spans="2:6" x14ac:dyDescent="0.35">
      <c r="B15" t="s">
        <v>177</v>
      </c>
      <c r="E15" s="2">
        <v>100</v>
      </c>
      <c r="F15" t="s">
        <v>179</v>
      </c>
    </row>
    <row r="16" spans="2:6" x14ac:dyDescent="0.35">
      <c r="B16" t="s">
        <v>181</v>
      </c>
      <c r="E16" s="2">
        <v>250</v>
      </c>
      <c r="F16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Pump MCU</vt:lpstr>
      <vt:lpstr>FORECAST</vt:lpstr>
      <vt:lpstr>LIST</vt:lpstr>
      <vt:lpstr>'Pump MCU'!Print_Area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O'Connor</dc:creator>
  <cp:lastModifiedBy>Oliver Clarke</cp:lastModifiedBy>
  <cp:lastPrinted>2019-02-07T00:04:13Z</cp:lastPrinted>
  <dcterms:created xsi:type="dcterms:W3CDTF">2009-06-25T23:18:48Z</dcterms:created>
  <dcterms:modified xsi:type="dcterms:W3CDTF">2022-04-20T21:08:58Z</dcterms:modified>
</cp:coreProperties>
</file>