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hony\Desktop\Specific Industries\6.0 Project Files\20 Project Files\2019\019-02 Ironbuilt Infrastructure\002. T050 - GR Council Athletics Centre\30 Estimation Data\"/>
    </mc:Choice>
  </mc:AlternateContent>
  <xr:revisionPtr revIDLastSave="0" documentId="13_ncr:1_{F37D9441-6BD7-46D9-A057-CE76E4E88C45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Schedule of Lump Sum" sheetId="24" r:id="rId1"/>
    <sheet name="Rate Spread Lump Sum" sheetId="29" r:id="rId2"/>
    <sheet name="Summary Lump Sum" sheetId="23" r:id="rId3"/>
    <sheet name="Estimate Lump Sum" sheetId="21" r:id="rId4"/>
    <sheet name="Programme" sheetId="22" r:id="rId5"/>
  </sheets>
  <definedNames>
    <definedName name="_xlnm.Print_Area" localSheetId="3">'Estimate Lump Sum'!$A$1:$P$744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65" i="21" l="1"/>
  <c r="L465" i="21" s="1"/>
  <c r="H524" i="21"/>
  <c r="J523" i="21"/>
  <c r="L523" i="21" s="1"/>
  <c r="J522" i="21"/>
  <c r="J524" i="21" s="1"/>
  <c r="H519" i="21"/>
  <c r="J518" i="21"/>
  <c r="L518" i="21" s="1"/>
  <c r="J517" i="21"/>
  <c r="J519" i="21" s="1"/>
  <c r="L522" i="21" l="1"/>
  <c r="L517" i="21"/>
  <c r="C28" i="23"/>
  <c r="C28" i="29" s="1"/>
  <c r="C26" i="23"/>
  <c r="C26" i="29" s="1"/>
  <c r="C24" i="23"/>
  <c r="C24" i="29" s="1"/>
  <c r="C22" i="23"/>
  <c r="C22" i="29" s="1"/>
  <c r="C20" i="23"/>
  <c r="C20" i="29" s="1"/>
  <c r="C18" i="23"/>
  <c r="C18" i="29" s="1"/>
  <c r="C16" i="23"/>
  <c r="C16" i="29" s="1"/>
  <c r="C14" i="23"/>
  <c r="C14" i="29" s="1"/>
  <c r="J434" i="21"/>
  <c r="L434" i="21" s="1"/>
  <c r="J358" i="21"/>
  <c r="L358" i="21" s="1"/>
  <c r="J288" i="21"/>
  <c r="L288" i="21" s="1"/>
  <c r="N524" i="21" l="1"/>
  <c r="L524" i="21"/>
  <c r="I524" i="21" s="1"/>
  <c r="N519" i="21"/>
  <c r="L519" i="21"/>
  <c r="I519" i="21" s="1"/>
  <c r="J179" i="21"/>
  <c r="L179" i="21" s="1"/>
  <c r="J555" i="21"/>
  <c r="L555" i="21" s="1"/>
  <c r="J553" i="21"/>
  <c r="J542" i="21"/>
  <c r="L542" i="21" s="1"/>
  <c r="J541" i="21"/>
  <c r="L541" i="21" s="1"/>
  <c r="J529" i="21"/>
  <c r="L529" i="21" s="1"/>
  <c r="J528" i="21"/>
  <c r="L528" i="21" s="1"/>
  <c r="J506" i="21"/>
  <c r="L506" i="21" s="1"/>
  <c r="J489" i="21"/>
  <c r="L489" i="21" s="1"/>
  <c r="J482" i="21"/>
  <c r="L482" i="21" s="1"/>
  <c r="J481" i="21"/>
  <c r="L481" i="21" s="1"/>
  <c r="J473" i="21"/>
  <c r="L473" i="21" s="1"/>
  <c r="J457" i="21"/>
  <c r="L457" i="21" s="1"/>
  <c r="H496" i="21"/>
  <c r="J495" i="21"/>
  <c r="L495" i="21" s="1"/>
  <c r="J494" i="21"/>
  <c r="L494" i="21" s="1"/>
  <c r="H491" i="21"/>
  <c r="J490" i="21"/>
  <c r="L490" i="21" s="1"/>
  <c r="H486" i="21"/>
  <c r="J485" i="21"/>
  <c r="L485" i="21" s="1"/>
  <c r="J484" i="21"/>
  <c r="L484" i="21" s="1"/>
  <c r="J483" i="21"/>
  <c r="L483" i="21" s="1"/>
  <c r="J480" i="21"/>
  <c r="L480" i="21" s="1"/>
  <c r="H477" i="21"/>
  <c r="J476" i="21"/>
  <c r="L476" i="21" s="1"/>
  <c r="J475" i="21"/>
  <c r="L475" i="21" s="1"/>
  <c r="J474" i="21"/>
  <c r="L474" i="21" s="1"/>
  <c r="J472" i="21"/>
  <c r="H469" i="21"/>
  <c r="J468" i="21"/>
  <c r="L468" i="21" s="1"/>
  <c r="J467" i="21"/>
  <c r="L467" i="21" s="1"/>
  <c r="J466" i="21"/>
  <c r="L466" i="21" s="1"/>
  <c r="J464" i="21"/>
  <c r="L464" i="21" s="1"/>
  <c r="H461" i="21"/>
  <c r="J460" i="21"/>
  <c r="L460" i="21" s="1"/>
  <c r="J459" i="21"/>
  <c r="L459" i="21" s="1"/>
  <c r="J458" i="21"/>
  <c r="L458" i="21" s="1"/>
  <c r="J456" i="21"/>
  <c r="H453" i="21"/>
  <c r="J452" i="21"/>
  <c r="L452" i="21" s="1"/>
  <c r="J451" i="21"/>
  <c r="L451" i="21" s="1"/>
  <c r="J450" i="21"/>
  <c r="L450" i="21" s="1"/>
  <c r="J449" i="21"/>
  <c r="L449" i="21" s="1"/>
  <c r="J448" i="21"/>
  <c r="L448" i="21" s="1"/>
  <c r="J447" i="21"/>
  <c r="H444" i="21"/>
  <c r="J443" i="21"/>
  <c r="L443" i="21" s="1"/>
  <c r="J442" i="21"/>
  <c r="L442" i="21" s="1"/>
  <c r="J441" i="21"/>
  <c r="L441" i="21" s="1"/>
  <c r="J440" i="21"/>
  <c r="L440" i="21" s="1"/>
  <c r="H437" i="21"/>
  <c r="J436" i="21"/>
  <c r="L436" i="21" s="1"/>
  <c r="J435" i="21"/>
  <c r="L435" i="21" s="1"/>
  <c r="J433" i="21"/>
  <c r="L433" i="21" s="1"/>
  <c r="J432" i="21"/>
  <c r="D499" i="21"/>
  <c r="J263" i="21"/>
  <c r="L263" i="21" s="1"/>
  <c r="H276" i="21"/>
  <c r="J275" i="21"/>
  <c r="L275" i="21" s="1"/>
  <c r="J274" i="21"/>
  <c r="L274" i="21" s="1"/>
  <c r="H271" i="21"/>
  <c r="J270" i="21"/>
  <c r="L270" i="21" s="1"/>
  <c r="J269" i="21"/>
  <c r="H266" i="21"/>
  <c r="J265" i="21"/>
  <c r="L265" i="21" s="1"/>
  <c r="J264" i="21"/>
  <c r="L264" i="21" s="1"/>
  <c r="J262" i="21"/>
  <c r="L262" i="21" s="1"/>
  <c r="H259" i="21"/>
  <c r="J258" i="21"/>
  <c r="L258" i="21" s="1"/>
  <c r="J257" i="21"/>
  <c r="L257" i="21" s="1"/>
  <c r="J256" i="21"/>
  <c r="L256" i="21" s="1"/>
  <c r="J255" i="21"/>
  <c r="H252" i="21"/>
  <c r="J251" i="21"/>
  <c r="L251" i="21" s="1"/>
  <c r="J250" i="21"/>
  <c r="L250" i="21" s="1"/>
  <c r="J249" i="21"/>
  <c r="L249" i="21" s="1"/>
  <c r="G248" i="21"/>
  <c r="J248" i="21" s="1"/>
  <c r="H245" i="21"/>
  <c r="J244" i="21"/>
  <c r="L244" i="21" s="1"/>
  <c r="J243" i="21"/>
  <c r="L243" i="21" s="1"/>
  <c r="J242" i="21"/>
  <c r="L242" i="21" s="1"/>
  <c r="J241" i="21"/>
  <c r="L241" i="21" s="1"/>
  <c r="J240" i="21"/>
  <c r="L240" i="21" s="1"/>
  <c r="J239" i="21"/>
  <c r="L239" i="21" s="1"/>
  <c r="H236" i="21"/>
  <c r="J235" i="21"/>
  <c r="L235" i="21" s="1"/>
  <c r="J234" i="21"/>
  <c r="L234" i="21" s="1"/>
  <c r="J233" i="21"/>
  <c r="L233" i="21" s="1"/>
  <c r="J232" i="21"/>
  <c r="L232" i="21" s="1"/>
  <c r="H228" i="21"/>
  <c r="J227" i="21"/>
  <c r="L227" i="21" s="1"/>
  <c r="J226" i="21"/>
  <c r="L226" i="21" s="1"/>
  <c r="J225" i="21"/>
  <c r="L225" i="21" s="1"/>
  <c r="J224" i="21"/>
  <c r="L224" i="21" s="1"/>
  <c r="J223" i="21"/>
  <c r="L223" i="21" s="1"/>
  <c r="H214" i="21"/>
  <c r="J213" i="21"/>
  <c r="L213" i="21" s="1"/>
  <c r="J212" i="21"/>
  <c r="L212" i="21" s="1"/>
  <c r="J211" i="21"/>
  <c r="L211" i="21" s="1"/>
  <c r="J210" i="21"/>
  <c r="L210" i="21" s="1"/>
  <c r="J209" i="21"/>
  <c r="L209" i="21" s="1"/>
  <c r="J208" i="21"/>
  <c r="L208" i="21" s="1"/>
  <c r="J207" i="21"/>
  <c r="L207" i="21" s="1"/>
  <c r="J195" i="21"/>
  <c r="L195" i="21" s="1"/>
  <c r="J437" i="21" l="1"/>
  <c r="L553" i="21"/>
  <c r="J486" i="21"/>
  <c r="J461" i="21"/>
  <c r="J453" i="21"/>
  <c r="J477" i="21"/>
  <c r="J491" i="21"/>
  <c r="J259" i="21"/>
  <c r="N496" i="21"/>
  <c r="L496" i="21"/>
  <c r="I496" i="21" s="1"/>
  <c r="L469" i="21"/>
  <c r="I469" i="21" s="1"/>
  <c r="N469" i="21"/>
  <c r="N486" i="21"/>
  <c r="L486" i="21"/>
  <c r="I486" i="21" s="1"/>
  <c r="N444" i="21"/>
  <c r="J469" i="21"/>
  <c r="J496" i="21"/>
  <c r="J444" i="21"/>
  <c r="L456" i="21"/>
  <c r="L472" i="21"/>
  <c r="L432" i="21"/>
  <c r="L444" i="21"/>
  <c r="I444" i="21" s="1"/>
  <c r="L447" i="21"/>
  <c r="L266" i="21"/>
  <c r="I266" i="21" s="1"/>
  <c r="J271" i="21"/>
  <c r="L245" i="21"/>
  <c r="I245" i="21" s="1"/>
  <c r="J252" i="21"/>
  <c r="J245" i="21"/>
  <c r="N245" i="21"/>
  <c r="J236" i="21"/>
  <c r="N236" i="21"/>
  <c r="N266" i="21"/>
  <c r="N276" i="21"/>
  <c r="L276" i="21"/>
  <c r="I276" i="21" s="1"/>
  <c r="J266" i="21"/>
  <c r="J276" i="21"/>
  <c r="L248" i="21"/>
  <c r="L255" i="21"/>
  <c r="L269" i="21"/>
  <c r="L236" i="21"/>
  <c r="I236" i="21" s="1"/>
  <c r="N228" i="21"/>
  <c r="L228" i="21"/>
  <c r="I228" i="21" s="1"/>
  <c r="J228" i="21"/>
  <c r="N214" i="21"/>
  <c r="L214" i="21"/>
  <c r="I214" i="21" s="1"/>
  <c r="J214" i="21"/>
  <c r="J419" i="21"/>
  <c r="L419" i="21" s="1"/>
  <c r="H422" i="21"/>
  <c r="J421" i="21"/>
  <c r="J420" i="21"/>
  <c r="L420" i="21" s="1"/>
  <c r="H416" i="21"/>
  <c r="J415" i="21"/>
  <c r="L415" i="21" s="1"/>
  <c r="J414" i="21"/>
  <c r="L414" i="21" s="1"/>
  <c r="H411" i="21"/>
  <c r="J410" i="21"/>
  <c r="L410" i="21" s="1"/>
  <c r="J409" i="21"/>
  <c r="H406" i="21"/>
  <c r="J405" i="21"/>
  <c r="L405" i="21" s="1"/>
  <c r="J404" i="21"/>
  <c r="L404" i="21" s="1"/>
  <c r="J403" i="21"/>
  <c r="L403" i="21" s="1"/>
  <c r="H400" i="21"/>
  <c r="J399" i="21"/>
  <c r="L399" i="21" s="1"/>
  <c r="J398" i="21"/>
  <c r="L398" i="21" s="1"/>
  <c r="J397" i="21"/>
  <c r="L397" i="21" s="1"/>
  <c r="J396" i="21"/>
  <c r="H393" i="21"/>
  <c r="J392" i="21"/>
  <c r="L392" i="21" s="1"/>
  <c r="J391" i="21"/>
  <c r="L391" i="21" s="1"/>
  <c r="J390" i="21"/>
  <c r="L390" i="21" s="1"/>
  <c r="J389" i="21"/>
  <c r="L389" i="21" s="1"/>
  <c r="J388" i="21"/>
  <c r="J387" i="21"/>
  <c r="L387" i="21" s="1"/>
  <c r="H384" i="21"/>
  <c r="J383" i="21"/>
  <c r="L383" i="21" s="1"/>
  <c r="J382" i="21"/>
  <c r="L382" i="21" s="1"/>
  <c r="J381" i="21"/>
  <c r="L381" i="21" s="1"/>
  <c r="G380" i="21"/>
  <c r="J380" i="21" s="1"/>
  <c r="H377" i="21"/>
  <c r="J376" i="21"/>
  <c r="L376" i="21" s="1"/>
  <c r="J375" i="21"/>
  <c r="L375" i="21" s="1"/>
  <c r="J374" i="21"/>
  <c r="L374" i="21" s="1"/>
  <c r="J373" i="21"/>
  <c r="L373" i="21" s="1"/>
  <c r="J372" i="21"/>
  <c r="L372" i="21" s="1"/>
  <c r="J371" i="21"/>
  <c r="H368" i="21"/>
  <c r="J367" i="21"/>
  <c r="L367" i="21" s="1"/>
  <c r="J366" i="21"/>
  <c r="L366" i="21" s="1"/>
  <c r="J365" i="21"/>
  <c r="L365" i="21" s="1"/>
  <c r="J364" i="21"/>
  <c r="H361" i="21"/>
  <c r="J360" i="21"/>
  <c r="L360" i="21" s="1"/>
  <c r="J359" i="21"/>
  <c r="L359" i="21" s="1"/>
  <c r="J357" i="21"/>
  <c r="L357" i="21" s="1"/>
  <c r="J356" i="21"/>
  <c r="J499" i="21" l="1"/>
  <c r="O469" i="21"/>
  <c r="L453" i="21"/>
  <c r="I453" i="21" s="1"/>
  <c r="N453" i="21"/>
  <c r="O453" i="21" s="1"/>
  <c r="L461" i="21"/>
  <c r="I461" i="21" s="1"/>
  <c r="N461" i="21"/>
  <c r="O486" i="21"/>
  <c r="O444" i="21"/>
  <c r="L477" i="21"/>
  <c r="I477" i="21" s="1"/>
  <c r="N477" i="21"/>
  <c r="N437" i="21"/>
  <c r="L437" i="21"/>
  <c r="L491" i="21"/>
  <c r="I491" i="21" s="1"/>
  <c r="N491" i="21"/>
  <c r="O496" i="21"/>
  <c r="O245" i="21"/>
  <c r="L259" i="21"/>
  <c r="I259" i="21" s="1"/>
  <c r="N259" i="21"/>
  <c r="O236" i="21"/>
  <c r="O266" i="21"/>
  <c r="L252" i="21"/>
  <c r="I252" i="21" s="1"/>
  <c r="N252" i="21"/>
  <c r="L271" i="21"/>
  <c r="I271" i="21" s="1"/>
  <c r="N271" i="21"/>
  <c r="O276" i="21"/>
  <c r="O228" i="21"/>
  <c r="O214" i="21"/>
  <c r="J384" i="21"/>
  <c r="J400" i="21"/>
  <c r="J422" i="21"/>
  <c r="L421" i="21"/>
  <c r="L422" i="21" s="1"/>
  <c r="I422" i="21" s="1"/>
  <c r="J411" i="21"/>
  <c r="J368" i="21"/>
  <c r="L364" i="21"/>
  <c r="N368" i="21" s="1"/>
  <c r="J361" i="21"/>
  <c r="L356" i="21"/>
  <c r="N361" i="21" s="1"/>
  <c r="J393" i="21"/>
  <c r="J377" i="21"/>
  <c r="L371" i="21"/>
  <c r="N377" i="21" s="1"/>
  <c r="N406" i="21"/>
  <c r="L406" i="21"/>
  <c r="I406" i="21" s="1"/>
  <c r="N416" i="21"/>
  <c r="L416" i="21"/>
  <c r="I416" i="21" s="1"/>
  <c r="J406" i="21"/>
  <c r="J416" i="21"/>
  <c r="L380" i="21"/>
  <c r="L388" i="21"/>
  <c r="N393" i="21" s="1"/>
  <c r="L396" i="21"/>
  <c r="L409" i="21"/>
  <c r="L368" i="21"/>
  <c r="I368" i="21" s="1"/>
  <c r="J319" i="21"/>
  <c r="L319" i="21" s="1"/>
  <c r="J318" i="21"/>
  <c r="L318" i="21" s="1"/>
  <c r="J305" i="21"/>
  <c r="L305" i="21" s="1"/>
  <c r="J303" i="21"/>
  <c r="L303" i="21" s="1"/>
  <c r="H346" i="21"/>
  <c r="J345" i="21"/>
  <c r="L345" i="21" s="1"/>
  <c r="J344" i="21"/>
  <c r="L344" i="21" s="1"/>
  <c r="H341" i="21"/>
  <c r="J340" i="21"/>
  <c r="L340" i="21" s="1"/>
  <c r="J339" i="21"/>
  <c r="L339" i="21" s="1"/>
  <c r="H336" i="21"/>
  <c r="J335" i="21"/>
  <c r="L335" i="21" s="1"/>
  <c r="J334" i="21"/>
  <c r="L334" i="21" s="1"/>
  <c r="J333" i="21"/>
  <c r="L333" i="21" s="1"/>
  <c r="H330" i="21"/>
  <c r="J329" i="21"/>
  <c r="L329" i="21" s="1"/>
  <c r="J328" i="21"/>
  <c r="L328" i="21" s="1"/>
  <c r="J327" i="21"/>
  <c r="L327" i="21" s="1"/>
  <c r="J326" i="21"/>
  <c r="L326" i="21" s="1"/>
  <c r="H323" i="21"/>
  <c r="J322" i="21"/>
  <c r="L322" i="21" s="1"/>
  <c r="J321" i="21"/>
  <c r="L321" i="21" s="1"/>
  <c r="J320" i="21"/>
  <c r="L320" i="21" s="1"/>
  <c r="J317" i="21"/>
  <c r="L317" i="21" s="1"/>
  <c r="H314" i="21"/>
  <c r="J313" i="21"/>
  <c r="L313" i="21" s="1"/>
  <c r="J312" i="21"/>
  <c r="L312" i="21" s="1"/>
  <c r="J311" i="21"/>
  <c r="L311" i="21" s="1"/>
  <c r="G310" i="21"/>
  <c r="J310" i="21" s="1"/>
  <c r="L310" i="21" s="1"/>
  <c r="H307" i="21"/>
  <c r="J306" i="21"/>
  <c r="L306" i="21" s="1"/>
  <c r="J304" i="21"/>
  <c r="L304" i="21" s="1"/>
  <c r="J302" i="21"/>
  <c r="L302" i="21" s="1"/>
  <c r="J301" i="21"/>
  <c r="H298" i="21"/>
  <c r="J297" i="21"/>
  <c r="L297" i="21" s="1"/>
  <c r="J296" i="21"/>
  <c r="L296" i="21" s="1"/>
  <c r="J295" i="21"/>
  <c r="L295" i="21" s="1"/>
  <c r="J294" i="21"/>
  <c r="L294" i="21" s="1"/>
  <c r="H291" i="21"/>
  <c r="J290" i="21"/>
  <c r="L290" i="21" s="1"/>
  <c r="J289" i="21"/>
  <c r="L289" i="21" s="1"/>
  <c r="J287" i="21"/>
  <c r="L287" i="21" s="1"/>
  <c r="J286" i="21"/>
  <c r="O491" i="21" l="1"/>
  <c r="O477" i="21"/>
  <c r="O461" i="21"/>
  <c r="I437" i="21"/>
  <c r="L499" i="21"/>
  <c r="O437" i="21"/>
  <c r="O499" i="21"/>
  <c r="O271" i="21"/>
  <c r="O252" i="21"/>
  <c r="O259" i="21"/>
  <c r="N422" i="21"/>
  <c r="O422" i="21" s="1"/>
  <c r="O416" i="21"/>
  <c r="L361" i="21"/>
  <c r="I361" i="21" s="1"/>
  <c r="L377" i="21"/>
  <c r="L384" i="21"/>
  <c r="I384" i="21" s="1"/>
  <c r="N384" i="21"/>
  <c r="O368" i="21"/>
  <c r="O406" i="21"/>
  <c r="L411" i="21"/>
  <c r="I411" i="21" s="1"/>
  <c r="N411" i="21"/>
  <c r="L393" i="21"/>
  <c r="I393" i="21" s="1"/>
  <c r="L400" i="21"/>
  <c r="I400" i="21" s="1"/>
  <c r="N400" i="21"/>
  <c r="J307" i="21"/>
  <c r="J291" i="21"/>
  <c r="L286" i="21"/>
  <c r="N291" i="21" s="1"/>
  <c r="J298" i="21"/>
  <c r="L301" i="21"/>
  <c r="L307" i="21" s="1"/>
  <c r="I307" i="21" s="1"/>
  <c r="L298" i="21"/>
  <c r="I298" i="21" s="1"/>
  <c r="L323" i="21"/>
  <c r="I323" i="21" s="1"/>
  <c r="N323" i="21"/>
  <c r="N346" i="21"/>
  <c r="L346" i="21"/>
  <c r="I346" i="21" s="1"/>
  <c r="L314" i="21"/>
  <c r="I314" i="21" s="1"/>
  <c r="N314" i="21"/>
  <c r="L330" i="21"/>
  <c r="I330" i="21" s="1"/>
  <c r="N330" i="21"/>
  <c r="N336" i="21"/>
  <c r="L336" i="21"/>
  <c r="I336" i="21" s="1"/>
  <c r="N341" i="21"/>
  <c r="L341" i="21"/>
  <c r="I341" i="21" s="1"/>
  <c r="J336" i="21"/>
  <c r="J341" i="21"/>
  <c r="J346" i="21"/>
  <c r="N298" i="21"/>
  <c r="J323" i="21"/>
  <c r="J330" i="21"/>
  <c r="J314" i="21"/>
  <c r="I499" i="21" l="1"/>
  <c r="E20" i="23"/>
  <c r="G20" i="29" s="1"/>
  <c r="N499" i="21"/>
  <c r="O400" i="21"/>
  <c r="I377" i="21"/>
  <c r="O377" i="21"/>
  <c r="O411" i="21"/>
  <c r="O384" i="21"/>
  <c r="O361" i="21"/>
  <c r="O393" i="21"/>
  <c r="O330" i="21"/>
  <c r="L291" i="21"/>
  <c r="I291" i="21" s="1"/>
  <c r="O298" i="21"/>
  <c r="O323" i="21"/>
  <c r="N307" i="21"/>
  <c r="O307" i="21" s="1"/>
  <c r="O314" i="21"/>
  <c r="O346" i="21"/>
  <c r="O341" i="21"/>
  <c r="O336" i="21"/>
  <c r="O291" i="21" l="1"/>
  <c r="H198" i="21"/>
  <c r="J197" i="21"/>
  <c r="L197" i="21" s="1"/>
  <c r="J196" i="21"/>
  <c r="L196" i="21" s="1"/>
  <c r="J194" i="21"/>
  <c r="L194" i="21" s="1"/>
  <c r="J193" i="21"/>
  <c r="L193" i="21" s="1"/>
  <c r="J192" i="21"/>
  <c r="L192" i="21" s="1"/>
  <c r="J191" i="21"/>
  <c r="L191" i="21" s="1"/>
  <c r="N198" i="21" l="1"/>
  <c r="L198" i="21"/>
  <c r="I198" i="21" s="1"/>
  <c r="J198" i="21"/>
  <c r="O198" i="21" l="1"/>
  <c r="D560" i="21" l="1"/>
  <c r="H557" i="21"/>
  <c r="J556" i="21"/>
  <c r="L556" i="21" s="1"/>
  <c r="J554" i="21"/>
  <c r="J557" i="21" s="1"/>
  <c r="D547" i="21"/>
  <c r="H544" i="21"/>
  <c r="J543" i="21"/>
  <c r="L543" i="21" s="1"/>
  <c r="J540" i="21"/>
  <c r="L540" i="21" s="1"/>
  <c r="D534" i="21"/>
  <c r="H531" i="21"/>
  <c r="J530" i="21"/>
  <c r="J527" i="21"/>
  <c r="L527" i="21" s="1"/>
  <c r="D511" i="21"/>
  <c r="H508" i="21"/>
  <c r="J507" i="21"/>
  <c r="J505" i="21"/>
  <c r="L505" i="21" s="1"/>
  <c r="D425" i="21"/>
  <c r="D349" i="21"/>
  <c r="D279" i="21"/>
  <c r="J349" i="21" l="1"/>
  <c r="J425" i="21"/>
  <c r="L544" i="21"/>
  <c r="I544" i="21" s="1"/>
  <c r="J560" i="21"/>
  <c r="J544" i="21"/>
  <c r="J547" i="21" s="1"/>
  <c r="L554" i="21"/>
  <c r="N544" i="21"/>
  <c r="O547" i="21" s="1"/>
  <c r="J531" i="21"/>
  <c r="J534" i="21" s="1"/>
  <c r="L530" i="21"/>
  <c r="J508" i="21"/>
  <c r="J511" i="21" s="1"/>
  <c r="L507" i="21"/>
  <c r="J279" i="21"/>
  <c r="N557" i="21" l="1"/>
  <c r="O560" i="21" s="1"/>
  <c r="L557" i="21"/>
  <c r="I557" i="21" s="1"/>
  <c r="L547" i="21"/>
  <c r="N547" i="21" s="1"/>
  <c r="L279" i="21"/>
  <c r="L560" i="21"/>
  <c r="N531" i="21"/>
  <c r="O534" i="21" s="1"/>
  <c r="L531" i="21"/>
  <c r="I531" i="21" s="1"/>
  <c r="N508" i="21"/>
  <c r="O511" i="21" s="1"/>
  <c r="L508" i="21"/>
  <c r="I508" i="21" s="1"/>
  <c r="O425" i="21"/>
  <c r="O349" i="21"/>
  <c r="O279" i="21"/>
  <c r="I560" i="21" l="1"/>
  <c r="E28" i="23"/>
  <c r="G28" i="29" s="1"/>
  <c r="I279" i="21"/>
  <c r="E14" i="23"/>
  <c r="G14" i="29" s="1"/>
  <c r="I547" i="21"/>
  <c r="E26" i="23"/>
  <c r="G26" i="29" s="1"/>
  <c r="L511" i="21"/>
  <c r="N560" i="21"/>
  <c r="N279" i="21"/>
  <c r="L425" i="21"/>
  <c r="L534" i="21"/>
  <c r="L349" i="21"/>
  <c r="I511" i="21" l="1"/>
  <c r="E22" i="23"/>
  <c r="G22" i="29" s="1"/>
  <c r="I425" i="21"/>
  <c r="E18" i="23"/>
  <c r="G18" i="29" s="1"/>
  <c r="I349" i="21"/>
  <c r="E16" i="23"/>
  <c r="G16" i="29" s="1"/>
  <c r="I534" i="21"/>
  <c r="E24" i="23"/>
  <c r="G24" i="29" s="1"/>
  <c r="N511" i="21"/>
  <c r="N425" i="21"/>
  <c r="N534" i="21"/>
  <c r="N349" i="21"/>
  <c r="C12" i="23" l="1"/>
  <c r="C10" i="23"/>
  <c r="C36" i="29" l="1"/>
  <c r="C34" i="29"/>
  <c r="C12" i="29"/>
  <c r="H175" i="21" l="1"/>
  <c r="J174" i="21"/>
  <c r="L174" i="21" s="1"/>
  <c r="J173" i="21"/>
  <c r="L173" i="21" s="1"/>
  <c r="J172" i="21"/>
  <c r="L172" i="21" s="1"/>
  <c r="E158" i="21"/>
  <c r="H73" i="21"/>
  <c r="L175" i="21" l="1"/>
  <c r="I175" i="21" s="1"/>
  <c r="N175" i="21"/>
  <c r="J175" i="21"/>
  <c r="O175" i="21" l="1"/>
  <c r="D201" i="21" l="1"/>
  <c r="J201" i="21" l="1"/>
  <c r="F6" i="22" l="1"/>
  <c r="G6" i="22" s="1"/>
  <c r="H6" i="22" s="1"/>
  <c r="I6" i="22" s="1"/>
  <c r="J6" i="22" s="1"/>
  <c r="K6" i="22" s="1"/>
  <c r="L6" i="22" s="1"/>
  <c r="M6" i="22" s="1"/>
  <c r="N6" i="22" s="1"/>
  <c r="O6" i="22" s="1"/>
  <c r="P6" i="22" s="1"/>
  <c r="Q6" i="22" s="1"/>
  <c r="R6" i="22" s="1"/>
  <c r="S6" i="22" s="1"/>
  <c r="T6" i="22" s="1"/>
  <c r="U6" i="22" s="1"/>
  <c r="V6" i="22" s="1"/>
  <c r="W6" i="22" s="1"/>
  <c r="X6" i="22" s="1"/>
  <c r="Y6" i="22" s="1"/>
  <c r="Z6" i="22" s="1"/>
  <c r="AA6" i="22" s="1"/>
  <c r="AB6" i="22" s="1"/>
  <c r="AC6" i="22" s="1"/>
  <c r="AD6" i="22" s="1"/>
  <c r="AE6" i="22" s="1"/>
  <c r="AF6" i="22" s="1"/>
  <c r="AG6" i="22" s="1"/>
  <c r="AH6" i="22" s="1"/>
  <c r="AI6" i="22" s="1"/>
  <c r="AJ6" i="22" s="1"/>
  <c r="AK6" i="22" s="1"/>
  <c r="AL6" i="22" s="1"/>
  <c r="AM6" i="22" s="1"/>
  <c r="AN6" i="22" s="1"/>
  <c r="O201" i="21" l="1"/>
  <c r="L201" i="21"/>
  <c r="J157" i="21"/>
  <c r="L157" i="21" s="1"/>
  <c r="E10" i="23" l="1"/>
  <c r="I201" i="21"/>
  <c r="N201" i="21"/>
  <c r="J160" i="21" l="1"/>
  <c r="L160" i="21" s="1"/>
  <c r="J577" i="21"/>
  <c r="L577" i="21" s="1"/>
  <c r="J178" i="21"/>
  <c r="L178" i="21" s="1"/>
  <c r="D217" i="21"/>
  <c r="J566" i="21"/>
  <c r="L566" i="21" s="1"/>
  <c r="J567" i="21"/>
  <c r="L567" i="21" s="1"/>
  <c r="H568" i="21"/>
  <c r="D571" i="21"/>
  <c r="J578" i="21"/>
  <c r="L578" i="21" s="1"/>
  <c r="H579" i="21"/>
  <c r="D582" i="21"/>
  <c r="J579" i="21" l="1"/>
  <c r="J582" i="21" s="1"/>
  <c r="L579" i="21"/>
  <c r="I579" i="21" s="1"/>
  <c r="N579" i="21"/>
  <c r="O582" i="21" s="1"/>
  <c r="J568" i="21"/>
  <c r="J571" i="21" s="1"/>
  <c r="L568" i="21"/>
  <c r="I568" i="21" s="1"/>
  <c r="N568" i="21"/>
  <c r="O571" i="21" s="1"/>
  <c r="J217" i="21" l="1"/>
  <c r="L571" i="21"/>
  <c r="E30" i="23" s="1"/>
  <c r="G30" i="29" s="1"/>
  <c r="L582" i="21"/>
  <c r="E32" i="23" s="1"/>
  <c r="E32" i="29" s="1"/>
  <c r="O217" i="21"/>
  <c r="I582" i="21" l="1"/>
  <c r="I571" i="21"/>
  <c r="N571" i="21"/>
  <c r="N582" i="21"/>
  <c r="L217" i="21"/>
  <c r="E12" i="23" s="1"/>
  <c r="G12" i="29" s="1"/>
  <c r="N217" i="21" l="1"/>
  <c r="H169" i="21" l="1"/>
  <c r="J168" i="21"/>
  <c r="L168" i="21" s="1"/>
  <c r="J167" i="21"/>
  <c r="L167" i="21" s="1"/>
  <c r="J166" i="21"/>
  <c r="L166" i="21" s="1"/>
  <c r="N169" i="21" l="1"/>
  <c r="L169" i="21"/>
  <c r="I169" i="21" s="1"/>
  <c r="J169" i="21"/>
  <c r="O169" i="21" l="1"/>
  <c r="J161" i="21" l="1"/>
  <c r="L161" i="21" s="1"/>
  <c r="J147" i="21"/>
  <c r="L147" i="21" s="1"/>
  <c r="J151" i="21"/>
  <c r="L151" i="21" s="1"/>
  <c r="H163" i="21" l="1"/>
  <c r="J162" i="21"/>
  <c r="L162" i="21" s="1"/>
  <c r="J159" i="21"/>
  <c r="L159" i="21" s="1"/>
  <c r="J158" i="21"/>
  <c r="L158" i="21" s="1"/>
  <c r="J156" i="21"/>
  <c r="L156" i="21" s="1"/>
  <c r="L163" i="21" l="1"/>
  <c r="I163" i="21" s="1"/>
  <c r="N163" i="21"/>
  <c r="J163" i="21"/>
  <c r="O163" i="21" l="1"/>
  <c r="C32" i="23" l="1"/>
  <c r="C32" i="29" s="1"/>
  <c r="C30" i="23"/>
  <c r="C30" i="29" s="1"/>
  <c r="C8" i="23"/>
  <c r="C8" i="29" s="1"/>
  <c r="C6" i="23"/>
  <c r="C6" i="29" s="1"/>
  <c r="C4" i="23"/>
  <c r="C4" i="29" s="1"/>
  <c r="C10" i="29"/>
  <c r="J95" i="21" l="1"/>
  <c r="L95" i="21" s="1"/>
  <c r="D23" i="21" l="1"/>
  <c r="D104" i="21"/>
  <c r="D185" i="21"/>
  <c r="H153" i="21"/>
  <c r="J152" i="21"/>
  <c r="L152" i="21" s="1"/>
  <c r="J150" i="21"/>
  <c r="L150" i="21" s="1"/>
  <c r="J149" i="21"/>
  <c r="L149" i="21" s="1"/>
  <c r="J148" i="21"/>
  <c r="L148" i="21" s="1"/>
  <c r="J146" i="21"/>
  <c r="L146" i="21" s="1"/>
  <c r="J145" i="21"/>
  <c r="L145" i="21" l="1"/>
  <c r="J153" i="21"/>
  <c r="J135" i="21"/>
  <c r="L135" i="21" s="1"/>
  <c r="J134" i="21"/>
  <c r="L134" i="21" s="1"/>
  <c r="N153" i="21" l="1"/>
  <c r="L153" i="21"/>
  <c r="I153" i="21" s="1"/>
  <c r="O153" i="21" l="1"/>
  <c r="J47" i="21" l="1"/>
  <c r="L47" i="21" s="1"/>
  <c r="J71" i="21" l="1"/>
  <c r="L71" i="21" s="1"/>
  <c r="H181" i="21"/>
  <c r="J180" i="21"/>
  <c r="J181" i="21" s="1"/>
  <c r="J137" i="21"/>
  <c r="L137" i="21" s="1"/>
  <c r="J133" i="21"/>
  <c r="L133" i="21" s="1"/>
  <c r="J141" i="21"/>
  <c r="L141" i="21" s="1"/>
  <c r="J140" i="21"/>
  <c r="L140" i="21" s="1"/>
  <c r="J139" i="21"/>
  <c r="L139" i="21" s="1"/>
  <c r="J138" i="21"/>
  <c r="L138" i="21" s="1"/>
  <c r="J136" i="21"/>
  <c r="L136" i="21" s="1"/>
  <c r="H142" i="21"/>
  <c r="N142" i="21" l="1"/>
  <c r="L142" i="21"/>
  <c r="I142" i="21" s="1"/>
  <c r="L180" i="21"/>
  <c r="J142" i="21"/>
  <c r="L181" i="21" l="1"/>
  <c r="I181" i="21" s="1"/>
  <c r="N181" i="21"/>
  <c r="O142" i="21"/>
  <c r="O181" i="21" l="1"/>
  <c r="H130" i="21"/>
  <c r="H118" i="21"/>
  <c r="H100" i="21"/>
  <c r="H90" i="21"/>
  <c r="H81" i="21"/>
  <c r="H67" i="21"/>
  <c r="H62" i="21"/>
  <c r="H57" i="21"/>
  <c r="H52" i="21"/>
  <c r="H43" i="21"/>
  <c r="H34" i="21"/>
  <c r="H19" i="21"/>
  <c r="H15" i="21"/>
  <c r="H11" i="21"/>
  <c r="H6" i="21"/>
  <c r="J84" i="21" l="1"/>
  <c r="L84" i="21" s="1"/>
  <c r="J85" i="21"/>
  <c r="L85" i="21" s="1"/>
  <c r="J86" i="21"/>
  <c r="L86" i="21" s="1"/>
  <c r="J87" i="21"/>
  <c r="L87" i="21" s="1"/>
  <c r="J88" i="21"/>
  <c r="L88" i="21" s="1"/>
  <c r="J89" i="21"/>
  <c r="L89" i="21" s="1"/>
  <c r="N90" i="21" l="1"/>
  <c r="J96" i="21" l="1"/>
  <c r="J129" i="21" l="1"/>
  <c r="L129" i="21" s="1"/>
  <c r="J128" i="21"/>
  <c r="L128" i="21" s="1"/>
  <c r="J127" i="21"/>
  <c r="L127" i="21" s="1"/>
  <c r="J126" i="21"/>
  <c r="L126" i="21" s="1"/>
  <c r="J125" i="21"/>
  <c r="L125" i="21" s="1"/>
  <c r="J124" i="21"/>
  <c r="L124" i="21" s="1"/>
  <c r="J123" i="21"/>
  <c r="L123" i="21" s="1"/>
  <c r="J122" i="21"/>
  <c r="L122" i="21" s="1"/>
  <c r="J121" i="21"/>
  <c r="L121" i="21" s="1"/>
  <c r="J117" i="21"/>
  <c r="L117" i="21" s="1"/>
  <c r="J116" i="21"/>
  <c r="L116" i="21" s="1"/>
  <c r="J115" i="21"/>
  <c r="L115" i="21" s="1"/>
  <c r="J114" i="21"/>
  <c r="L114" i="21" s="1"/>
  <c r="J113" i="21"/>
  <c r="L113" i="21" s="1"/>
  <c r="J112" i="21"/>
  <c r="L112" i="21" s="1"/>
  <c r="J111" i="21"/>
  <c r="L111" i="21" s="1"/>
  <c r="J110" i="21"/>
  <c r="L110" i="21" s="1"/>
  <c r="J99" i="21"/>
  <c r="L99" i="21" s="1"/>
  <c r="J98" i="21"/>
  <c r="L98" i="21" s="1"/>
  <c r="J97" i="21"/>
  <c r="L97" i="21" s="1"/>
  <c r="J94" i="21"/>
  <c r="L94" i="21" s="1"/>
  <c r="J93" i="21"/>
  <c r="J80" i="21"/>
  <c r="L80" i="21" s="1"/>
  <c r="J79" i="21"/>
  <c r="L79" i="21" s="1"/>
  <c r="J78" i="21"/>
  <c r="L78" i="21" s="1"/>
  <c r="J77" i="21"/>
  <c r="L77" i="21" s="1"/>
  <c r="J76" i="21"/>
  <c r="L76" i="21" s="1"/>
  <c r="J72" i="21"/>
  <c r="L72" i="21" s="1"/>
  <c r="J70" i="21"/>
  <c r="J66" i="21"/>
  <c r="L66" i="21" s="1"/>
  <c r="J65" i="21"/>
  <c r="J61" i="21"/>
  <c r="L61" i="21" s="1"/>
  <c r="J60" i="21"/>
  <c r="L60" i="21" s="1"/>
  <c r="J56" i="21"/>
  <c r="L56" i="21" s="1"/>
  <c r="J55" i="21"/>
  <c r="L55" i="21" s="1"/>
  <c r="J51" i="21"/>
  <c r="L51" i="21" s="1"/>
  <c r="J50" i="21"/>
  <c r="J49" i="21"/>
  <c r="L49" i="21" s="1"/>
  <c r="J48" i="21"/>
  <c r="L48" i="21" s="1"/>
  <c r="J46" i="21"/>
  <c r="L46" i="21" s="1"/>
  <c r="J42" i="21"/>
  <c r="L42" i="21" s="1"/>
  <c r="J41" i="21"/>
  <c r="L41" i="21" s="1"/>
  <c r="J40" i="21"/>
  <c r="L40" i="21" s="1"/>
  <c r="J39" i="21"/>
  <c r="L39" i="21" s="1"/>
  <c r="J38" i="21"/>
  <c r="J37" i="21"/>
  <c r="L37" i="21" s="1"/>
  <c r="J33" i="21"/>
  <c r="L33" i="21" s="1"/>
  <c r="J32" i="21"/>
  <c r="L32" i="21" s="1"/>
  <c r="J31" i="21"/>
  <c r="L31" i="21" s="1"/>
  <c r="J30" i="21"/>
  <c r="L30" i="21" s="1"/>
  <c r="J29" i="21"/>
  <c r="L29" i="21" s="1"/>
  <c r="J18" i="21"/>
  <c r="L18" i="21" s="1"/>
  <c r="N19" i="21" s="1"/>
  <c r="J14" i="21"/>
  <c r="J15" i="21" s="1"/>
  <c r="J10" i="21"/>
  <c r="L10" i="21" s="1"/>
  <c r="J9" i="21"/>
  <c r="J5" i="21"/>
  <c r="L50" i="21" l="1"/>
  <c r="N52" i="21" s="1"/>
  <c r="J52" i="21"/>
  <c r="L93" i="21"/>
  <c r="J100" i="21"/>
  <c r="N118" i="21"/>
  <c r="N130" i="21"/>
  <c r="J67" i="21"/>
  <c r="N62" i="21"/>
  <c r="L81" i="21"/>
  <c r="I81" i="21" s="1"/>
  <c r="J43" i="21"/>
  <c r="J62" i="21"/>
  <c r="J90" i="21"/>
  <c r="J57" i="21"/>
  <c r="J81" i="21"/>
  <c r="J19" i="21"/>
  <c r="L19" i="21"/>
  <c r="I19" i="21" s="1"/>
  <c r="J11" i="21"/>
  <c r="L130" i="21"/>
  <c r="I130" i="21" s="1"/>
  <c r="L90" i="21"/>
  <c r="I90" i="21" s="1"/>
  <c r="L118" i="21"/>
  <c r="I118" i="21" s="1"/>
  <c r="L38" i="21"/>
  <c r="L43" i="21" s="1"/>
  <c r="I43" i="21" s="1"/>
  <c r="N81" i="21"/>
  <c r="J6" i="21"/>
  <c r="L5" i="21"/>
  <c r="L34" i="21"/>
  <c r="I34" i="21" s="1"/>
  <c r="J118" i="21"/>
  <c r="L96" i="21"/>
  <c r="J130" i="21"/>
  <c r="L9" i="21"/>
  <c r="L14" i="21"/>
  <c r="J34" i="21"/>
  <c r="N57" i="21"/>
  <c r="J73" i="21"/>
  <c r="L65" i="21"/>
  <c r="L70" i="21"/>
  <c r="L62" i="21"/>
  <c r="I62" i="21" s="1"/>
  <c r="L57" i="21"/>
  <c r="I57" i="21" s="1"/>
  <c r="L52" i="21" l="1"/>
  <c r="I52" i="21" s="1"/>
  <c r="L185" i="21"/>
  <c r="I185" i="21" s="1"/>
  <c r="L100" i="21"/>
  <c r="I100" i="21" s="1"/>
  <c r="O81" i="21"/>
  <c r="O62" i="21"/>
  <c r="O57" i="21"/>
  <c r="O90" i="21"/>
  <c r="O19" i="21"/>
  <c r="O118" i="21"/>
  <c r="O130" i="21"/>
  <c r="N100" i="21"/>
  <c r="O185" i="21"/>
  <c r="J185" i="21"/>
  <c r="J23" i="21"/>
  <c r="J104" i="21"/>
  <c r="N73" i="21"/>
  <c r="L73" i="21"/>
  <c r="I73" i="21" s="1"/>
  <c r="N67" i="21"/>
  <c r="L67" i="21"/>
  <c r="I67" i="21" s="1"/>
  <c r="N15" i="21"/>
  <c r="L15" i="21"/>
  <c r="I15" i="21" s="1"/>
  <c r="N34" i="21"/>
  <c r="O34" i="21" s="1"/>
  <c r="N43" i="21"/>
  <c r="O43" i="21" s="1"/>
  <c r="N6" i="21"/>
  <c r="L6" i="21"/>
  <c r="I6" i="21" s="1"/>
  <c r="N11" i="21"/>
  <c r="L11" i="21"/>
  <c r="I11" i="21" s="1"/>
  <c r="J585" i="21" l="1"/>
  <c r="J589" i="21" s="1"/>
  <c r="O52" i="21"/>
  <c r="L23" i="21"/>
  <c r="I23" i="21" s="1"/>
  <c r="L104" i="21"/>
  <c r="I104" i="21" s="1"/>
  <c r="O100" i="21"/>
  <c r="G10" i="29"/>
  <c r="O6" i="21"/>
  <c r="O11" i="21"/>
  <c r="O67" i="21"/>
  <c r="O15" i="21"/>
  <c r="O73" i="21"/>
  <c r="N185" i="21"/>
  <c r="O104" i="21"/>
  <c r="O23" i="21"/>
  <c r="L585" i="21" l="1"/>
  <c r="J590" i="21"/>
  <c r="O584" i="21"/>
  <c r="N104" i="21"/>
  <c r="N23" i="21"/>
  <c r="L589" i="21" l="1"/>
  <c r="E34" i="23" s="1"/>
  <c r="E34" i="29" s="1"/>
  <c r="L590" i="21"/>
  <c r="E36" i="23" s="1"/>
  <c r="J592" i="21"/>
  <c r="O585" i="21"/>
  <c r="E8" i="23"/>
  <c r="G8" i="29" s="1"/>
  <c r="L592" i="21" l="1"/>
  <c r="E4" i="23"/>
  <c r="G4" i="29" s="1"/>
  <c r="N584" i="21" l="1"/>
  <c r="N585" i="21" s="1"/>
  <c r="E6" i="23"/>
  <c r="G6" i="29" s="1"/>
  <c r="G39" i="29" s="1"/>
  <c r="K34" i="29" l="1"/>
  <c r="K32" i="29"/>
  <c r="K28" i="29"/>
  <c r="K30" i="29"/>
  <c r="K24" i="29"/>
  <c r="K26" i="29"/>
  <c r="K20" i="29"/>
  <c r="K22" i="29"/>
  <c r="K16" i="29"/>
  <c r="K18" i="29"/>
  <c r="K36" i="29"/>
  <c r="K14" i="29"/>
  <c r="E36" i="29"/>
  <c r="E39" i="29" l="1"/>
  <c r="M34" i="29" s="1"/>
  <c r="O34" i="29" s="1"/>
  <c r="E38" i="23"/>
  <c r="E39" i="23"/>
  <c r="M32" i="29" l="1"/>
  <c r="O32" i="29" s="1"/>
  <c r="M30" i="29"/>
  <c r="O30" i="29" s="1"/>
  <c r="E27" i="24" s="1"/>
  <c r="M26" i="29"/>
  <c r="O26" i="29" s="1"/>
  <c r="E23" i="24" s="1"/>
  <c r="M28" i="29"/>
  <c r="O28" i="29" s="1"/>
  <c r="E25" i="24" s="1"/>
  <c r="M22" i="29"/>
  <c r="O22" i="29" s="1"/>
  <c r="E19" i="24" s="1"/>
  <c r="M24" i="29"/>
  <c r="O24" i="29" s="1"/>
  <c r="E21" i="24" s="1"/>
  <c r="M18" i="29"/>
  <c r="O18" i="29" s="1"/>
  <c r="E15" i="24" s="1"/>
  <c r="M20" i="29"/>
  <c r="O20" i="29" s="1"/>
  <c r="E17" i="24" s="1"/>
  <c r="M36" i="29"/>
  <c r="O36" i="29" s="1"/>
  <c r="M16" i="29"/>
  <c r="O16" i="29" s="1"/>
  <c r="E13" i="24" s="1"/>
  <c r="M14" i="29"/>
  <c r="O14" i="29" s="1"/>
  <c r="E11" i="24" s="1"/>
  <c r="F39" i="23"/>
  <c r="K4" i="29" l="1"/>
  <c r="K10" i="29"/>
  <c r="M10" i="29" s="1"/>
  <c r="O10" i="29" s="1"/>
  <c r="E7" i="24" s="1"/>
  <c r="K12" i="29"/>
  <c r="M12" i="29" s="1"/>
  <c r="O12" i="29" s="1"/>
  <c r="E9" i="24" s="1"/>
  <c r="I42" i="29"/>
  <c r="K8" i="29"/>
  <c r="M8" i="29" s="1"/>
  <c r="O8" i="29" s="1"/>
  <c r="K6" i="29"/>
  <c r="M6" i="29" s="1"/>
  <c r="I43" i="29"/>
  <c r="K39" i="29" l="1"/>
  <c r="M4" i="29"/>
  <c r="I44" i="29"/>
  <c r="O6" i="29"/>
  <c r="O4" i="29" l="1"/>
  <c r="M39" i="29"/>
  <c r="M44" i="29" s="1"/>
  <c r="E5" i="24" l="1"/>
  <c r="E29" i="24" s="1"/>
  <c r="G29" i="24" s="1"/>
  <c r="O39" i="29"/>
  <c r="O44" i="29" s="1"/>
</calcChain>
</file>

<file path=xl/sharedStrings.xml><?xml version="1.0" encoding="utf-8"?>
<sst xmlns="http://schemas.openxmlformats.org/spreadsheetml/2006/main" count="1814" uniqueCount="348">
  <si>
    <t>Cost</t>
  </si>
  <si>
    <t>Total Cost</t>
  </si>
  <si>
    <t>Electricity</t>
  </si>
  <si>
    <t>Water</t>
  </si>
  <si>
    <t>Surcharges</t>
  </si>
  <si>
    <t>Risk and Profit</t>
  </si>
  <si>
    <t>Subtotal</t>
  </si>
  <si>
    <t>Allocation</t>
  </si>
  <si>
    <t>Total</t>
  </si>
  <si>
    <t>Unit Rate</t>
  </si>
  <si>
    <t>Unit</t>
  </si>
  <si>
    <t>Quantity</t>
  </si>
  <si>
    <t>Item No.</t>
  </si>
  <si>
    <t>Description</t>
  </si>
  <si>
    <t>a</t>
  </si>
  <si>
    <t>b</t>
  </si>
  <si>
    <t>c</t>
  </si>
  <si>
    <t>d</t>
  </si>
  <si>
    <t>e</t>
  </si>
  <si>
    <t>f</t>
  </si>
  <si>
    <t>g</t>
  </si>
  <si>
    <t>h</t>
  </si>
  <si>
    <t>Office Costs</t>
  </si>
  <si>
    <t>Other Costs</t>
  </si>
  <si>
    <t>item</t>
  </si>
  <si>
    <t>Other/Misc.</t>
  </si>
  <si>
    <t>PPE</t>
  </si>
  <si>
    <t>Environmental Protection</t>
  </si>
  <si>
    <t>First Aid Kits</t>
  </si>
  <si>
    <t>Electrical Inspections</t>
  </si>
  <si>
    <t>Lifting Gear Inspections</t>
  </si>
  <si>
    <t>Medicals</t>
  </si>
  <si>
    <t>First Aid Consultations</t>
  </si>
  <si>
    <t>Audits</t>
  </si>
  <si>
    <t>Petty Cash</t>
  </si>
  <si>
    <t>Sewer</t>
  </si>
  <si>
    <t>Phone/Mobiles/Internet/Rentals</t>
  </si>
  <si>
    <t>no</t>
  </si>
  <si>
    <t>OHS&amp;E</t>
  </si>
  <si>
    <t>J</t>
  </si>
  <si>
    <t>TOTAL COST FOR:</t>
  </si>
  <si>
    <t>General Rubbish</t>
  </si>
  <si>
    <t>Consultants</t>
  </si>
  <si>
    <t>error</t>
  </si>
  <si>
    <t>Check</t>
  </si>
  <si>
    <t xml:space="preserve">DRAFT - PLANNING OF WORKS </t>
  </si>
  <si>
    <t>Management</t>
  </si>
  <si>
    <t>Paper/Cardboard Recycling</t>
  </si>
  <si>
    <t>Insurances</t>
  </si>
  <si>
    <t>Workers Compensation</t>
  </si>
  <si>
    <t>Entertainment - Internal</t>
  </si>
  <si>
    <t>Entertainment - Client</t>
  </si>
  <si>
    <t>Project Manager</t>
  </si>
  <si>
    <t>Engineering</t>
  </si>
  <si>
    <t>Site Supervision</t>
  </si>
  <si>
    <t>Item</t>
  </si>
  <si>
    <t>Consultant</t>
  </si>
  <si>
    <t>Staff</t>
  </si>
  <si>
    <t>Establish Project Plans/Documentation</t>
  </si>
  <si>
    <t>Quality</t>
  </si>
  <si>
    <t>OHS</t>
  </si>
  <si>
    <t>Environmental</t>
  </si>
  <si>
    <t>Traffic/Pedestrian</t>
  </si>
  <si>
    <t>Construction Programme</t>
  </si>
  <si>
    <t>Other</t>
  </si>
  <si>
    <t>Contract Costs</t>
  </si>
  <si>
    <t>Liquidated Damages</t>
  </si>
  <si>
    <t>Inclement Weather</t>
  </si>
  <si>
    <t>Retention</t>
  </si>
  <si>
    <t>Security</t>
  </si>
  <si>
    <t>Additional Security</t>
  </si>
  <si>
    <t>Public and Product Liability</t>
  </si>
  <si>
    <t>Contract Works</t>
  </si>
  <si>
    <t>Professional Indemnity</t>
  </si>
  <si>
    <t>Site Labour - Cleaning</t>
  </si>
  <si>
    <t>Stationary/Office Supplies</t>
  </si>
  <si>
    <t>Crib/Toilet/Cleaning Supplies</t>
  </si>
  <si>
    <t>Site Security</t>
  </si>
  <si>
    <t>Security Guards</t>
  </si>
  <si>
    <t>Site Rubbish</t>
  </si>
  <si>
    <t>Builders Waste</t>
  </si>
  <si>
    <t>Steel Recycling</t>
  </si>
  <si>
    <t>Training</t>
  </si>
  <si>
    <t>Survey</t>
  </si>
  <si>
    <t>Surveyor</t>
  </si>
  <si>
    <t>CMC</t>
  </si>
  <si>
    <t>m3</t>
  </si>
  <si>
    <t>AUD</t>
  </si>
  <si>
    <t>m2</t>
  </si>
  <si>
    <t>Resource</t>
  </si>
  <si>
    <t>Duration</t>
  </si>
  <si>
    <t>Weeks</t>
  </si>
  <si>
    <t>Site Dis-establish + Clean Up</t>
  </si>
  <si>
    <t>Signs</t>
  </si>
  <si>
    <t>Site Facilities</t>
  </si>
  <si>
    <t>Container</t>
  </si>
  <si>
    <t>Cleaner</t>
  </si>
  <si>
    <t>Diesel</t>
  </si>
  <si>
    <t>Petrol - Unleaded</t>
  </si>
  <si>
    <t>Head Office Overheads</t>
  </si>
  <si>
    <t>Dilapidation Report</t>
  </si>
  <si>
    <t>Site Engineer</t>
  </si>
  <si>
    <t>Procurement</t>
  </si>
  <si>
    <t>mths</t>
  </si>
  <si>
    <t>Qty</t>
  </si>
  <si>
    <t>Contingency</t>
  </si>
  <si>
    <t>Management and Staff</t>
  </si>
  <si>
    <t>Preliminaries</t>
  </si>
  <si>
    <t>Site Establishment</t>
  </si>
  <si>
    <t>Small Tools</t>
  </si>
  <si>
    <t>TOTAL</t>
  </si>
  <si>
    <t>In-direct</t>
  </si>
  <si>
    <t>Direct</t>
  </si>
  <si>
    <t>TOTALS</t>
  </si>
  <si>
    <t>GRAND TOTAL</t>
  </si>
  <si>
    <t>%</t>
  </si>
  <si>
    <t>Offer</t>
  </si>
  <si>
    <t>Calculated</t>
  </si>
  <si>
    <t>Contract Award</t>
  </si>
  <si>
    <t>Supervisor</t>
  </si>
  <si>
    <t>Superannuation</t>
  </si>
  <si>
    <t>Vehicle and Plant Insurance</t>
  </si>
  <si>
    <t>Crib/Ablution Costs</t>
  </si>
  <si>
    <t>Utilities (Temporary Services)</t>
  </si>
  <si>
    <t>ton</t>
  </si>
  <si>
    <t>Overheads</t>
  </si>
  <si>
    <t>Project Engineer</t>
  </si>
  <si>
    <t>Site Office</t>
  </si>
  <si>
    <t>ATF Fencing</t>
  </si>
  <si>
    <t>Floatage</t>
  </si>
  <si>
    <t>Works as Ex. Drawings</t>
  </si>
  <si>
    <t>surveyor</t>
  </si>
  <si>
    <t>guards</t>
  </si>
  <si>
    <t>cleaner</t>
  </si>
  <si>
    <t xml:space="preserve">Computers </t>
  </si>
  <si>
    <t>Photocopier</t>
  </si>
  <si>
    <t>Printers</t>
  </si>
  <si>
    <t xml:space="preserve">                                                                                                                                                                                                  </t>
  </si>
  <si>
    <t>Plug</t>
  </si>
  <si>
    <t>j</t>
  </si>
  <si>
    <t>Lunch Room</t>
  </si>
  <si>
    <t>Water/Sewer Connection/Dis-Connection</t>
  </si>
  <si>
    <t>Establish/Disestablish Facilities</t>
  </si>
  <si>
    <t>Subgrade Preparation</t>
  </si>
  <si>
    <t>Anthony Hrdalo</t>
  </si>
  <si>
    <t>Port-a-Loo</t>
  </si>
  <si>
    <t>includes clean-out</t>
  </si>
  <si>
    <t>Silt Fence</t>
  </si>
  <si>
    <t>Entry/Exit Gate</t>
  </si>
  <si>
    <t>Wash-out Area</t>
  </si>
  <si>
    <t>Stockpile and Storage Area</t>
  </si>
  <si>
    <t>Accommodation</t>
  </si>
  <si>
    <t xml:space="preserve">Tender </t>
  </si>
  <si>
    <t>Project Documentation/Design and Procurement</t>
  </si>
  <si>
    <t>Site Access/Establishment</t>
  </si>
  <si>
    <t>TOTAL (excl. GST)</t>
  </si>
  <si>
    <t>Electrical Connection/Dis-connection</t>
  </si>
  <si>
    <t>Environmental Controls</t>
  </si>
  <si>
    <t>Contractual</t>
  </si>
  <si>
    <t>hrs</t>
  </si>
  <si>
    <t>labour</t>
  </si>
  <si>
    <t>Traffic Controls</t>
  </si>
  <si>
    <t>Dry Hire</t>
  </si>
  <si>
    <t>Accessories</t>
  </si>
  <si>
    <t>Watercart</t>
  </si>
  <si>
    <t>Pit Traps</t>
  </si>
  <si>
    <t>Filters (Sock)</t>
  </si>
  <si>
    <t>Traffic Control Plan</t>
  </si>
  <si>
    <t>Water Filled Barriers</t>
  </si>
  <si>
    <t>Signage</t>
  </si>
  <si>
    <t>days</t>
  </si>
  <si>
    <t>units</t>
  </si>
  <si>
    <t>Tip Fees</t>
  </si>
  <si>
    <t>Concrete Supply</t>
  </si>
  <si>
    <t>Total                         (excl. GST)</t>
  </si>
  <si>
    <t>TBA</t>
  </si>
  <si>
    <t>wks</t>
  </si>
  <si>
    <t>Services Search</t>
  </si>
  <si>
    <t>DBYD</t>
  </si>
  <si>
    <t xml:space="preserve">Submission </t>
  </si>
  <si>
    <t>Services Search/Identification</t>
  </si>
  <si>
    <t>traffic control</t>
  </si>
  <si>
    <t>Road Occupancy Licence</t>
  </si>
  <si>
    <t>Days</t>
  </si>
  <si>
    <t>includes operator</t>
  </si>
  <si>
    <t>Plate Compactor</t>
  </si>
  <si>
    <t>Fusion</t>
  </si>
  <si>
    <t>2 x Traffic Controller - Night Shift</t>
  </si>
  <si>
    <t>2 x Skilled Labour - Night Shift</t>
  </si>
  <si>
    <t xml:space="preserve">2 x Skilled Labour </t>
  </si>
  <si>
    <t>3 days</t>
  </si>
  <si>
    <t>General Consumables and Small Tools</t>
  </si>
  <si>
    <t>Genral Consumables</t>
  </si>
  <si>
    <t>1/2 day</t>
  </si>
  <si>
    <t>day</t>
  </si>
  <si>
    <t>Supply Reinforcing Mesh</t>
  </si>
  <si>
    <t>Concrete</t>
  </si>
  <si>
    <t>Concrete Finishing</t>
  </si>
  <si>
    <t>Strip/Clean Up and Repair/Patching</t>
  </si>
  <si>
    <t>2 days</t>
  </si>
  <si>
    <t>1 day</t>
  </si>
  <si>
    <t>m</t>
  </si>
  <si>
    <t>SWMS</t>
  </si>
  <si>
    <t>QA</t>
  </si>
  <si>
    <t>Survey/Setout</t>
  </si>
  <si>
    <t>Ironbuilt</t>
  </si>
  <si>
    <t>Site Establishment &amp; fencing  / preliminaries/ Dial Before You Dig</t>
  </si>
  <si>
    <t>Demolish and remove the existing 2 discus + 2 shot put stations, cages and footings as per the RFQ</t>
  </si>
  <si>
    <t>Demolish and remove the long jump pit walls and pit sand as per the RFQ</t>
  </si>
  <si>
    <t>Excavate and remove the soil between the existing long jump run ups and install the additional concrete as per the RFQ.</t>
  </si>
  <si>
    <t>Construct the 2 new discus stations as per the RFQ</t>
  </si>
  <si>
    <t>Construct the 3 new shot put stations as per the RFQ</t>
  </si>
  <si>
    <t>Construct the new long jump pit walls as per the RFQ</t>
  </si>
  <si>
    <t>Supply and install new pit sand as per the RFQ</t>
  </si>
  <si>
    <t>Supply, prep and install the new rubber sporting surface on the discus, shot put stations and long jump run ups as per the RFQ</t>
  </si>
  <si>
    <t>Install the required drainage as per the RFQ</t>
  </si>
  <si>
    <t>Site restorations and clean-up</t>
  </si>
  <si>
    <t>All other works and obligations under the Contract NOT INCLUDED ELSEWHERE in this Schedule</t>
  </si>
  <si>
    <t>Demolish and remove the existing 2 discus + 2 shot put stations, cages and footings</t>
  </si>
  <si>
    <t>Demolish and remove the long jump pit walls and pit sand</t>
  </si>
  <si>
    <t>Excavate and remove the soil between the existing long jump run ups and install the additional concrete</t>
  </si>
  <si>
    <t>Construct the 2 new discus stations</t>
  </si>
  <si>
    <t>Construct the 3 new shot put stations</t>
  </si>
  <si>
    <t>Construct the new long jump pit walls</t>
  </si>
  <si>
    <t>Supply and install new pit sand</t>
  </si>
  <si>
    <t>Supply, prep and install the new rubber sporting surface on the discus, shot put stations and long jump run ups</t>
  </si>
  <si>
    <t xml:space="preserve">Install the required drainage </t>
  </si>
  <si>
    <t>E/O Hammer</t>
  </si>
  <si>
    <t>12Ton Boggie Tipper</t>
  </si>
  <si>
    <t>Compaction Testing</t>
  </si>
  <si>
    <t>Edgeboards</t>
  </si>
  <si>
    <t>150thk</t>
  </si>
  <si>
    <t>Reinforcing Mesh</t>
  </si>
  <si>
    <t>SL81</t>
  </si>
  <si>
    <t>2 x 1/2 day each</t>
  </si>
  <si>
    <t>7.1.1</t>
  </si>
  <si>
    <t>5Ton Excavator</t>
  </si>
  <si>
    <t>Earthworks - Cut to Subgrade - 600thk</t>
  </si>
  <si>
    <t>Subbase - assume 450thk</t>
  </si>
  <si>
    <t>Supply DGB20 - Recycled</t>
  </si>
  <si>
    <t>included at 7.1.1</t>
  </si>
  <si>
    <t>7.1.2</t>
  </si>
  <si>
    <t>7.1.3</t>
  </si>
  <si>
    <t>7.1.4</t>
  </si>
  <si>
    <t>7.1.5</t>
  </si>
  <si>
    <t>Fixtures</t>
  </si>
  <si>
    <t>Centre Point - 4mm inside Diameter Brass Tube</t>
  </si>
  <si>
    <t>Stainless Steel Discuss Circle 2.5m Diameter</t>
  </si>
  <si>
    <t>Supplied</t>
  </si>
  <si>
    <t>Draianage - 20mm Brass Pipe</t>
  </si>
  <si>
    <t>7.1.6</t>
  </si>
  <si>
    <t>7.1.7</t>
  </si>
  <si>
    <t>25MPa</t>
  </si>
  <si>
    <t>1/2 day each</t>
  </si>
  <si>
    <t>7.1.8</t>
  </si>
  <si>
    <t>7.1.9</t>
  </si>
  <si>
    <t>8.1.1</t>
  </si>
  <si>
    <t>3.1 x 3.1 with 2.5 diameter circle</t>
  </si>
  <si>
    <t>2.44 x 2.44 with 2.135 diameter circle</t>
  </si>
  <si>
    <t>8.1.2</t>
  </si>
  <si>
    <t>8.1.3</t>
  </si>
  <si>
    <t>8.1.4</t>
  </si>
  <si>
    <t>Stainless Steel Discuss Circle 2.135m Diameter</t>
  </si>
  <si>
    <t>8.1.5</t>
  </si>
  <si>
    <t>8.1.6</t>
  </si>
  <si>
    <t>8.1.7</t>
  </si>
  <si>
    <t>8.1.8</t>
  </si>
  <si>
    <t>8.1.9</t>
  </si>
  <si>
    <t>8.1.10</t>
  </si>
  <si>
    <t>Stop Board</t>
  </si>
  <si>
    <t xml:space="preserve">Install the additional concrete between the excavated existing long jump run ups </t>
  </si>
  <si>
    <t>Remove Concrete Waste</t>
  </si>
  <si>
    <t>Remove Other Waste</t>
  </si>
  <si>
    <t>Demolish and remove (2 off) the long jump pit walls and pit sand</t>
  </si>
  <si>
    <t>Remove Excavated Spoil</t>
  </si>
  <si>
    <t>Loose on Site</t>
  </si>
  <si>
    <t>6.1.1</t>
  </si>
  <si>
    <t>Subbase - assume 150thk</t>
  </si>
  <si>
    <t xml:space="preserve">Excavate (300thk) and remove the soil between the existing long jump run ups </t>
  </si>
  <si>
    <t>6.1.2</t>
  </si>
  <si>
    <t>6.1.3</t>
  </si>
  <si>
    <t>6.1.4</t>
  </si>
  <si>
    <t>Concrete Pump</t>
  </si>
  <si>
    <t>6.1.5</t>
  </si>
  <si>
    <t>6.1.6</t>
  </si>
  <si>
    <t>6.1.7</t>
  </si>
  <si>
    <t>9.1.1</t>
  </si>
  <si>
    <t>Construct the new long jump pit walls (2 off)</t>
  </si>
  <si>
    <t>Earthworks - Cut to Subgrade - 450thk</t>
  </si>
  <si>
    <t>Subbase - assume 300thk</t>
  </si>
  <si>
    <t>9.1.2</t>
  </si>
  <si>
    <t>9.1.3</t>
  </si>
  <si>
    <t>9.1.4</t>
  </si>
  <si>
    <t>Edgeboards - walls 300thk</t>
  </si>
  <si>
    <t>300thk</t>
  </si>
  <si>
    <t>2 x Formworkers</t>
  </si>
  <si>
    <t>Edgeboards - base 450thk</t>
  </si>
  <si>
    <t>Draianage Well - 20mm Brass Pipe</t>
  </si>
  <si>
    <t>9.1.5</t>
  </si>
  <si>
    <t>9.1.6</t>
  </si>
  <si>
    <t>9.1.7</t>
  </si>
  <si>
    <t>Supply Reinforcing Bar for Wall</t>
  </si>
  <si>
    <t>Concrete Supply - Base</t>
  </si>
  <si>
    <t>Concrete Supply - Wall</t>
  </si>
  <si>
    <t>2 x Concretors</t>
  </si>
  <si>
    <t>3 x Concretors</t>
  </si>
  <si>
    <t>9.1.8</t>
  </si>
  <si>
    <t>9.1.9</t>
  </si>
  <si>
    <t>concretors</t>
  </si>
  <si>
    <t>formworkers</t>
  </si>
  <si>
    <t>Long jump run ups</t>
  </si>
  <si>
    <t>2 new discus stations</t>
  </si>
  <si>
    <t>3 new shot put stations</t>
  </si>
  <si>
    <t>Long jump pit walls (2 off)</t>
  </si>
  <si>
    <t>Lose all Excavated Spoil on Site</t>
  </si>
  <si>
    <t>Clean-up</t>
  </si>
  <si>
    <t>Site restorations (includes new turf)</t>
  </si>
  <si>
    <t>Any other works and obligations</t>
  </si>
  <si>
    <t>Establish Compound/Traffic Control/Sediment and Erosion Control/Fencing</t>
  </si>
  <si>
    <t>Demolish/Remove Existing 2 Discus, 2 Shot Put Stations, Cages and Footings</t>
  </si>
  <si>
    <t>Demolish/Remove Long Jump Pit Walls and Pit Sand</t>
  </si>
  <si>
    <t>Excavate/Remove Spoil between Existing Long Jump Run Ups and Concrete</t>
  </si>
  <si>
    <t>Subbase</t>
  </si>
  <si>
    <t>Form/Reo/Pour Concrete</t>
  </si>
  <si>
    <t>Excavation to Subgrade</t>
  </si>
  <si>
    <t>Drainage</t>
  </si>
  <si>
    <t>Construct new Long Jump Pit Walls</t>
  </si>
  <si>
    <t>Construct 2 new Discus Stations</t>
  </si>
  <si>
    <t>Construct 3 new Shot Put Stations</t>
  </si>
  <si>
    <t>Supply and Install new Pit Sand</t>
  </si>
  <si>
    <t>Supply, Prepare and Install new Rubber Sporting Surfaces</t>
  </si>
  <si>
    <t>TBC</t>
  </si>
  <si>
    <t xml:space="preserve">Install the required Drainage </t>
  </si>
  <si>
    <t>Site Restorations and Clean-up</t>
  </si>
  <si>
    <t>Clean Up</t>
  </si>
  <si>
    <t>Site Restoration</t>
  </si>
  <si>
    <t>Internal</t>
  </si>
  <si>
    <t>Posi Track</t>
  </si>
  <si>
    <t>included at 6.1</t>
  </si>
  <si>
    <t>2 x Steel Fixers</t>
  </si>
  <si>
    <t>steel fixers</t>
  </si>
  <si>
    <t>5.2 x 7.0 and 5.2 x 8.0</t>
  </si>
  <si>
    <t>45m and 30m in length</t>
  </si>
  <si>
    <t xml:space="preserve">Removal of existing synthetic turf on the existing long jump/triple jump run ups </t>
  </si>
  <si>
    <t>Removal of existing synthetic turf</t>
  </si>
  <si>
    <t xml:space="preserve">Supply, prep and install the new synthetic turf on the existing long jump/triple jump run ups </t>
  </si>
  <si>
    <t>Supply, prep and install the new synthetic turf</t>
  </si>
  <si>
    <t xml:space="preserve">Pit cover flush mount anchors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</si>
</sst>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0.0"/>
    <numFmt numFmtId="166" formatCode="0.0%"/>
    <numFmt numFmtId="167" formatCode="d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538DD5"/>
      <name val="Calibri"/>
      <family val="2"/>
      <scheme val="minor"/>
    </font>
    <font>
      <b/>
      <sz val="11"/>
      <color rgb="FF963634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9"/>
      <color rgb="FF538DD5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rial"/>
      <family val="2"/>
    </font>
    <font>
      <sz val="8"/>
      <color rgb="FF538DD5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rgb="FF538DD5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538DD5"/>
      <name val="Calibri"/>
      <family val="2"/>
      <scheme val="minor"/>
    </font>
    <font>
      <i/>
      <sz val="8"/>
      <color rgb="FF538DD5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8" fillId="6" borderId="4" applyNumberFormat="0" applyAlignment="0" applyProtection="0"/>
    <xf numFmtId="9" fontId="4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2" fillId="3" borderId="0" xfId="2" applyFont="1" applyFill="1" applyAlignment="1">
      <alignment horizontal="center"/>
    </xf>
    <xf numFmtId="164" fontId="0" fillId="0" borderId="0" xfId="2" applyFont="1"/>
    <xf numFmtId="164" fontId="1" fillId="0" borderId="0" xfId="2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7" fillId="0" borderId="0" xfId="2" applyFont="1"/>
    <xf numFmtId="0" fontId="0" fillId="0" borderId="0" xfId="0" applyAlignment="1">
      <alignment horizontal="center"/>
    </xf>
    <xf numFmtId="0" fontId="9" fillId="0" borderId="0" xfId="0" applyFont="1"/>
    <xf numFmtId="167" fontId="0" fillId="7" borderId="10" xfId="0" applyNumberFormat="1" applyFill="1" applyBorder="1" applyAlignment="1">
      <alignment horizontal="center" vertical="center" textRotation="90"/>
    </xf>
    <xf numFmtId="0" fontId="10" fillId="7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textRotation="90"/>
    </xf>
    <xf numFmtId="0" fontId="11" fillId="7" borderId="17" xfId="0" applyFont="1" applyFill="1" applyBorder="1" applyAlignment="1">
      <alignment horizontal="center" vertical="center" textRotation="9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167" fontId="0" fillId="7" borderId="22" xfId="0" applyNumberFormat="1" applyFill="1" applyBorder="1" applyAlignment="1">
      <alignment horizontal="center" vertical="center" textRotation="90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1" fillId="7" borderId="24" xfId="0" applyFont="1" applyFill="1" applyBorder="1" applyAlignment="1">
      <alignment horizontal="center" vertical="center" textRotation="90"/>
    </xf>
    <xf numFmtId="167" fontId="0" fillId="7" borderId="23" xfId="0" applyNumberFormat="1" applyFill="1" applyBorder="1" applyAlignment="1">
      <alignment horizontal="center" vertical="center" textRotation="90"/>
    </xf>
    <xf numFmtId="0" fontId="12" fillId="5" borderId="10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44" fontId="0" fillId="0" borderId="0" xfId="0" applyNumberFormat="1"/>
    <xf numFmtId="44" fontId="7" fillId="0" borderId="0" xfId="0" applyNumberFormat="1" applyFont="1"/>
    <xf numFmtId="0" fontId="7" fillId="0" borderId="0" xfId="0" applyFont="1"/>
    <xf numFmtId="0" fontId="1" fillId="0" borderId="0" xfId="0" applyFont="1" applyAlignment="1">
      <alignment horizontal="right"/>
    </xf>
    <xf numFmtId="44" fontId="1" fillId="0" borderId="0" xfId="0" applyNumberFormat="1" applyFont="1"/>
    <xf numFmtId="9" fontId="0" fillId="0" borderId="0" xfId="4" applyFont="1" applyAlignment="1">
      <alignment horizontal="center"/>
    </xf>
    <xf numFmtId="9" fontId="1" fillId="0" borderId="0" xfId="4" applyFont="1" applyAlignment="1">
      <alignment horizontal="center"/>
    </xf>
    <xf numFmtId="164" fontId="2" fillId="0" borderId="0" xfId="2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0" fontId="11" fillId="0" borderId="2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5" fillId="0" borderId="10" xfId="0" applyFont="1" applyBorder="1"/>
    <xf numFmtId="0" fontId="15" fillId="0" borderId="21" xfId="0" applyFont="1" applyBorder="1"/>
    <xf numFmtId="0" fontId="10" fillId="0" borderId="21" xfId="0" applyFont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7" borderId="32" xfId="0" applyFont="1" applyFill="1" applyBorder="1" applyAlignment="1">
      <alignment horizontal="center" vertical="center" textRotation="90"/>
    </xf>
    <xf numFmtId="0" fontId="12" fillId="0" borderId="33" xfId="0" applyFont="1" applyBorder="1" applyAlignment="1" applyProtection="1">
      <alignment horizontal="center" vertical="center"/>
      <protection locked="0"/>
    </xf>
    <xf numFmtId="0" fontId="12" fillId="0" borderId="34" xfId="0" applyFont="1" applyBorder="1" applyAlignment="1" applyProtection="1">
      <alignment horizontal="center" vertical="center"/>
      <protection locked="0"/>
    </xf>
    <xf numFmtId="0" fontId="0" fillId="7" borderId="22" xfId="0" applyFill="1" applyBorder="1" applyAlignment="1">
      <alignment horizontal="center" vertical="center" textRotation="90"/>
    </xf>
    <xf numFmtId="0" fontId="0" fillId="7" borderId="23" xfId="0" applyFill="1" applyBorder="1" applyAlignment="1">
      <alignment horizontal="center" vertical="center" textRotation="90"/>
    </xf>
    <xf numFmtId="0" fontId="16" fillId="4" borderId="0" xfId="0" applyFont="1" applyFill="1"/>
    <xf numFmtId="0" fontId="16" fillId="3" borderId="0" xfId="0" applyFont="1" applyFill="1" applyAlignment="1">
      <alignment horizontal="center"/>
    </xf>
    <xf numFmtId="0" fontId="16" fillId="4" borderId="0" xfId="0" applyFont="1" applyFill="1" applyAlignment="1">
      <alignment horizontal="center" vertical="center"/>
    </xf>
    <xf numFmtId="164" fontId="16" fillId="3" borderId="0" xfId="2" applyFont="1" applyFill="1" applyAlignment="1">
      <alignment horizontal="center"/>
    </xf>
    <xf numFmtId="0" fontId="17" fillId="0" borderId="0" xfId="0" applyFont="1"/>
    <xf numFmtId="164" fontId="18" fillId="0" borderId="0" xfId="2" applyFont="1" applyAlignment="1">
      <alignment horizontal="center"/>
    </xf>
    <xf numFmtId="0" fontId="16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164" fontId="17" fillId="0" borderId="0" xfId="2" applyFont="1"/>
    <xf numFmtId="0" fontId="20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9" fontId="17" fillId="0" borderId="0" xfId="0" applyNumberFormat="1" applyFont="1"/>
    <xf numFmtId="0" fontId="22" fillId="0" borderId="0" xfId="0" applyFont="1" applyAlignment="1">
      <alignment horizontal="right" vertical="center"/>
    </xf>
    <xf numFmtId="164" fontId="23" fillId="0" borderId="0" xfId="2" applyFont="1" applyAlignment="1">
      <alignment horizontal="center"/>
    </xf>
    <xf numFmtId="164" fontId="24" fillId="0" borderId="0" xfId="2" applyFont="1"/>
    <xf numFmtId="0" fontId="24" fillId="0" borderId="0" xfId="0" applyFont="1"/>
    <xf numFmtId="164" fontId="18" fillId="0" borderId="0" xfId="2" applyFont="1"/>
    <xf numFmtId="164" fontId="25" fillId="0" borderId="0" xfId="2" applyFont="1"/>
    <xf numFmtId="9" fontId="21" fillId="0" borderId="0" xfId="0" applyNumberFormat="1" applyFont="1" applyAlignment="1">
      <alignment horizontal="center"/>
    </xf>
    <xf numFmtId="164" fontId="23" fillId="0" borderId="0" xfId="2" applyFont="1"/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/>
    <xf numFmtId="0" fontId="17" fillId="2" borderId="2" xfId="0" applyFont="1" applyFill="1" applyBorder="1" applyAlignment="1">
      <alignment horizontal="center"/>
    </xf>
    <xf numFmtId="164" fontId="23" fillId="2" borderId="2" xfId="2" applyFont="1" applyFill="1" applyBorder="1" applyAlignment="1">
      <alignment horizontal="center"/>
    </xf>
    <xf numFmtId="164" fontId="24" fillId="2" borderId="2" xfId="2" applyFont="1" applyFill="1" applyBorder="1"/>
    <xf numFmtId="0" fontId="24" fillId="2" borderId="2" xfId="0" applyFont="1" applyFill="1" applyBorder="1"/>
    <xf numFmtId="164" fontId="24" fillId="2" borderId="3" xfId="2" applyFont="1" applyFill="1" applyBorder="1"/>
    <xf numFmtId="0" fontId="18" fillId="0" borderId="0" xfId="0" applyFont="1" applyAlignment="1">
      <alignment horizontal="center"/>
    </xf>
    <xf numFmtId="164" fontId="26" fillId="0" borderId="0" xfId="2" applyFont="1"/>
    <xf numFmtId="0" fontId="27" fillId="0" borderId="0" xfId="0" applyFont="1" applyAlignment="1">
      <alignment horizontal="center"/>
    </xf>
    <xf numFmtId="166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28" fillId="0" borderId="0" xfId="0" applyFont="1" applyAlignment="1">
      <alignment wrapText="1"/>
    </xf>
    <xf numFmtId="0" fontId="28" fillId="0" borderId="0" xfId="0" applyFont="1"/>
    <xf numFmtId="0" fontId="28" fillId="0" borderId="0" xfId="1" applyFont="1" applyAlignment="1">
      <alignment vertical="top"/>
    </xf>
    <xf numFmtId="0" fontId="27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30" fillId="0" borderId="0" xfId="3" applyFont="1" applyFill="1" applyBorder="1"/>
    <xf numFmtId="2" fontId="16" fillId="0" borderId="0" xfId="0" applyNumberFormat="1" applyFont="1" applyAlignment="1">
      <alignment horizontal="center"/>
    </xf>
    <xf numFmtId="0" fontId="30" fillId="0" borderId="0" xfId="1" applyFont="1" applyAlignment="1">
      <alignment vertical="top" wrapText="1"/>
    </xf>
    <xf numFmtId="0" fontId="30" fillId="0" borderId="0" xfId="0" applyFont="1" applyAlignment="1">
      <alignment wrapText="1"/>
    </xf>
    <xf numFmtId="0" fontId="30" fillId="0" borderId="0" xfId="0" applyFont="1"/>
    <xf numFmtId="0" fontId="17" fillId="4" borderId="0" xfId="0" applyFont="1" applyFill="1"/>
    <xf numFmtId="0" fontId="31" fillId="0" borderId="0" xfId="0" applyFont="1"/>
    <xf numFmtId="164" fontId="30" fillId="0" borderId="0" xfId="2" applyFont="1"/>
    <xf numFmtId="0" fontId="32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/>
    </xf>
    <xf numFmtId="4" fontId="18" fillId="0" borderId="0" xfId="0" applyNumberFormat="1" applyFont="1"/>
    <xf numFmtId="164" fontId="24" fillId="5" borderId="0" xfId="2" applyFont="1" applyFill="1"/>
    <xf numFmtId="1" fontId="16" fillId="0" borderId="0" xfId="0" applyNumberFormat="1" applyFont="1" applyAlignment="1">
      <alignment horizontal="center"/>
    </xf>
    <xf numFmtId="0" fontId="33" fillId="0" borderId="0" xfId="0" applyFont="1"/>
    <xf numFmtId="166" fontId="34" fillId="0" borderId="0" xfId="0" applyNumberFormat="1" applyFont="1" applyAlignment="1">
      <alignment horizontal="center"/>
    </xf>
    <xf numFmtId="3" fontId="17" fillId="0" borderId="0" xfId="0" applyNumberFormat="1" applyFont="1" applyAlignment="1">
      <alignment horizontal="center"/>
    </xf>
    <xf numFmtId="0" fontId="29" fillId="0" borderId="0" xfId="0" applyFont="1" applyAlignment="1">
      <alignment vertical="center"/>
    </xf>
    <xf numFmtId="164" fontId="29" fillId="0" borderId="0" xfId="2" applyFont="1"/>
    <xf numFmtId="164" fontId="35" fillId="0" borderId="0" xfId="2" applyFont="1"/>
    <xf numFmtId="0" fontId="18" fillId="0" borderId="0" xfId="0" applyFont="1"/>
    <xf numFmtId="164" fontId="36" fillId="0" borderId="0" xfId="2" applyFont="1"/>
    <xf numFmtId="0" fontId="17" fillId="0" borderId="0" xfId="0" applyFont="1" applyAlignment="1">
      <alignment horizontal="left"/>
    </xf>
    <xf numFmtId="0" fontId="37" fillId="0" borderId="0" xfId="3" applyFont="1" applyFill="1" applyBorder="1" applyAlignment="1">
      <alignment horizontal="left"/>
    </xf>
    <xf numFmtId="0" fontId="37" fillId="0" borderId="0" xfId="3" applyFont="1" applyFill="1" applyBorder="1" applyAlignment="1">
      <alignment horizontal="center"/>
    </xf>
    <xf numFmtId="10" fontId="23" fillId="0" borderId="0" xfId="3" applyNumberFormat="1" applyFont="1" applyFill="1" applyBorder="1" applyAlignment="1">
      <alignment horizontal="center" vertical="center"/>
    </xf>
    <xf numFmtId="4" fontId="17" fillId="0" borderId="0" xfId="0" applyNumberFormat="1" applyFont="1"/>
    <xf numFmtId="0" fontId="37" fillId="0" borderId="0" xfId="0" applyFont="1" applyAlignment="1">
      <alignment horizontal="center"/>
    </xf>
    <xf numFmtId="0" fontId="37" fillId="0" borderId="0" xfId="0" applyFont="1" applyAlignment="1">
      <alignment vertical="center"/>
    </xf>
    <xf numFmtId="0" fontId="0" fillId="7" borderId="11" xfId="0" applyFill="1" applyBorder="1" applyAlignment="1">
      <alignment horizontal="center" vertical="center" textRotation="90"/>
    </xf>
    <xf numFmtId="0" fontId="12" fillId="10" borderId="22" xfId="0" applyFont="1" applyFill="1" applyBorder="1" applyAlignment="1" applyProtection="1">
      <alignment horizontal="center" vertical="center"/>
      <protection locked="0"/>
    </xf>
    <xf numFmtId="0" fontId="38" fillId="0" borderId="35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39" fillId="0" borderId="36" xfId="0" applyFont="1" applyBorder="1" applyAlignment="1">
      <alignment horizontal="center" vertical="center" wrapText="1"/>
    </xf>
    <xf numFmtId="0" fontId="39" fillId="0" borderId="37" xfId="0" applyFont="1" applyBorder="1" applyAlignment="1">
      <alignment horizontal="right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22" xfId="0" applyFont="1" applyBorder="1" applyAlignment="1">
      <alignment vertical="center" wrapText="1"/>
    </xf>
    <xf numFmtId="0" fontId="39" fillId="0" borderId="22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right" vertical="center" wrapText="1"/>
    </xf>
    <xf numFmtId="0" fontId="14" fillId="0" borderId="22" xfId="0" applyFont="1" applyBorder="1" applyAlignment="1">
      <alignment horizontal="right" vertical="center" wrapText="1"/>
    </xf>
    <xf numFmtId="0" fontId="39" fillId="0" borderId="22" xfId="0" applyFont="1" applyBorder="1" applyAlignment="1">
      <alignment horizontal="right" vertical="center" wrapText="1"/>
    </xf>
    <xf numFmtId="0" fontId="39" fillId="0" borderId="39" xfId="0" applyFont="1" applyBorder="1" applyAlignment="1">
      <alignment horizontal="center" vertical="center" wrapText="1"/>
    </xf>
    <xf numFmtId="0" fontId="39" fillId="0" borderId="40" xfId="0" applyFont="1" applyBorder="1" applyAlignment="1">
      <alignment horizontal="right" vertical="center" wrapText="1"/>
    </xf>
    <xf numFmtId="0" fontId="39" fillId="0" borderId="40" xfId="0" applyFont="1" applyBorder="1" applyAlignment="1">
      <alignment horizontal="center" vertical="center" wrapText="1"/>
    </xf>
    <xf numFmtId="0" fontId="39" fillId="0" borderId="41" xfId="0" applyFont="1" applyBorder="1" applyAlignment="1">
      <alignment horizontal="right" vertical="center" wrapText="1"/>
    </xf>
    <xf numFmtId="0" fontId="39" fillId="11" borderId="42" xfId="0" applyFont="1" applyFill="1" applyBorder="1" applyAlignment="1">
      <alignment horizontal="right" vertical="center" wrapText="1"/>
    </xf>
    <xf numFmtId="0" fontId="40" fillId="11" borderId="43" xfId="0" applyFont="1" applyFill="1" applyBorder="1" applyAlignment="1">
      <alignment horizontal="right" vertical="center" wrapText="1"/>
    </xf>
    <xf numFmtId="0" fontId="39" fillId="11" borderId="43" xfId="0" applyFont="1" applyFill="1" applyBorder="1" applyAlignment="1">
      <alignment horizontal="right" vertical="center" wrapText="1"/>
    </xf>
    <xf numFmtId="44" fontId="39" fillId="0" borderId="29" xfId="0" applyNumberFormat="1" applyFont="1" applyBorder="1" applyAlignment="1">
      <alignment horizontal="right" vertical="center" wrapText="1"/>
    </xf>
    <xf numFmtId="0" fontId="39" fillId="0" borderId="31" xfId="0" applyFont="1" applyBorder="1" applyAlignment="1">
      <alignment horizontal="center" vertical="center" wrapText="1"/>
    </xf>
    <xf numFmtId="0" fontId="39" fillId="0" borderId="50" xfId="0" applyFont="1" applyBorder="1" applyAlignment="1">
      <alignment horizontal="right" vertical="center" wrapText="1"/>
    </xf>
    <xf numFmtId="0" fontId="39" fillId="0" borderId="31" xfId="0" applyFont="1" applyBorder="1" applyAlignment="1">
      <alignment horizontal="left" vertical="center" wrapText="1"/>
    </xf>
    <xf numFmtId="44" fontId="39" fillId="0" borderId="50" xfId="0" applyNumberFormat="1" applyFont="1" applyBorder="1" applyAlignment="1">
      <alignment horizontal="right" vertical="center" wrapText="1"/>
    </xf>
    <xf numFmtId="164" fontId="40" fillId="11" borderId="44" xfId="2" applyFont="1" applyFill="1" applyBorder="1" applyAlignment="1">
      <alignment horizontal="right" vertical="center" wrapText="1"/>
    </xf>
    <xf numFmtId="44" fontId="6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9" fontId="0" fillId="0" borderId="0" xfId="0" applyNumberFormat="1"/>
    <xf numFmtId="164" fontId="6" fillId="0" borderId="0" xfId="2" applyFont="1"/>
    <xf numFmtId="9" fontId="17" fillId="2" borderId="0" xfId="0" applyNumberFormat="1" applyFont="1" applyFill="1"/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14" fontId="11" fillId="0" borderId="22" xfId="0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164" fontId="30" fillId="2" borderId="0" xfId="2" applyFont="1" applyFill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4" fillId="0" borderId="0" xfId="2"/>
    <xf numFmtId="0" fontId="4" fillId="0" borderId="0" xfId="0" applyFont="1"/>
    <xf numFmtId="0" fontId="1" fillId="0" borderId="0" xfId="0" applyFont="1" applyAlignment="1">
      <alignment horizontal="center"/>
    </xf>
    <xf numFmtId="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4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4" fillId="2" borderId="2" xfId="0" applyFont="1" applyFill="1" applyBorder="1" applyAlignment="1">
      <alignment horizontal="center"/>
    </xf>
    <xf numFmtId="0" fontId="12" fillId="12" borderId="22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 vertical="center"/>
    </xf>
    <xf numFmtId="167" fontId="0" fillId="7" borderId="11" xfId="0" applyNumberFormat="1" applyFill="1" applyBorder="1" applyAlignment="1">
      <alignment horizontal="center" vertical="center" textRotation="90"/>
    </xf>
    <xf numFmtId="167" fontId="0" fillId="7" borderId="52" xfId="0" applyNumberFormat="1" applyFill="1" applyBorder="1" applyAlignment="1">
      <alignment horizontal="center" vertical="center" textRotation="90"/>
    </xf>
    <xf numFmtId="0" fontId="0" fillId="8" borderId="10" xfId="0" applyFill="1" applyBorder="1" applyAlignment="1">
      <alignment horizontal="center" vertical="center" textRotation="90"/>
    </xf>
    <xf numFmtId="0" fontId="0" fillId="7" borderId="52" xfId="0" applyFill="1" applyBorder="1" applyAlignment="1">
      <alignment horizontal="center" vertical="center" textRotation="90"/>
    </xf>
    <xf numFmtId="0" fontId="11" fillId="7" borderId="53" xfId="0" applyFont="1" applyFill="1" applyBorder="1" applyAlignment="1">
      <alignment horizontal="center" vertical="center" textRotation="90"/>
    </xf>
    <xf numFmtId="0" fontId="11" fillId="8" borderId="17" xfId="0" applyFont="1" applyFill="1" applyBorder="1" applyAlignment="1">
      <alignment horizontal="center" vertical="center" textRotation="90"/>
    </xf>
    <xf numFmtId="0" fontId="11" fillId="8" borderId="24" xfId="0" applyFont="1" applyFill="1" applyBorder="1" applyAlignment="1">
      <alignment horizontal="center" vertical="center" textRotation="90"/>
    </xf>
    <xf numFmtId="0" fontId="12" fillId="0" borderId="54" xfId="0" applyFont="1" applyBorder="1" applyAlignment="1" applyProtection="1">
      <alignment horizontal="center" vertical="center"/>
      <protection locked="0"/>
    </xf>
    <xf numFmtId="0" fontId="12" fillId="0" borderId="52" xfId="0" applyFont="1" applyBorder="1" applyAlignment="1" applyProtection="1">
      <alignment horizontal="center" vertical="center"/>
      <protection locked="0"/>
    </xf>
    <xf numFmtId="0" fontId="12" fillId="5" borderId="22" xfId="0" applyFont="1" applyFill="1" applyBorder="1" applyAlignment="1" applyProtection="1">
      <alignment horizontal="center" vertical="center"/>
      <protection locked="0"/>
    </xf>
    <xf numFmtId="0" fontId="12" fillId="5" borderId="11" xfId="0" applyFont="1" applyFill="1" applyBorder="1" applyAlignment="1" applyProtection="1">
      <alignment horizontal="center" vertical="center"/>
      <protection locked="0"/>
    </xf>
    <xf numFmtId="0" fontId="12" fillId="13" borderId="10" xfId="0" applyFont="1" applyFill="1" applyBorder="1" applyAlignment="1" applyProtection="1">
      <alignment horizontal="center" vertical="center"/>
      <protection locked="0"/>
    </xf>
    <xf numFmtId="0" fontId="12" fillId="13" borderId="22" xfId="0" applyFont="1" applyFill="1" applyBorder="1" applyAlignment="1" applyProtection="1">
      <alignment horizontal="center" vertical="center"/>
      <protection locked="0"/>
    </xf>
    <xf numFmtId="0" fontId="12" fillId="13" borderId="11" xfId="0" applyFont="1" applyFill="1" applyBorder="1" applyAlignment="1" applyProtection="1">
      <alignment horizontal="center" vertical="center"/>
      <protection locked="0"/>
    </xf>
    <xf numFmtId="0" fontId="12" fillId="14" borderId="10" xfId="0" applyFont="1" applyFill="1" applyBorder="1" applyAlignment="1" applyProtection="1">
      <alignment horizontal="center" vertical="center"/>
      <protection locked="0"/>
    </xf>
    <xf numFmtId="0" fontId="12" fillId="14" borderId="22" xfId="0" applyFont="1" applyFill="1" applyBorder="1" applyAlignment="1" applyProtection="1">
      <alignment horizontal="center" vertical="center"/>
      <protection locked="0"/>
    </xf>
    <xf numFmtId="0" fontId="12" fillId="14" borderId="11" xfId="0" applyFont="1" applyFill="1" applyBorder="1" applyAlignment="1" applyProtection="1">
      <alignment horizontal="center" vertical="center"/>
      <protection locked="0"/>
    </xf>
    <xf numFmtId="0" fontId="12" fillId="0" borderId="55" xfId="0" applyFont="1" applyBorder="1" applyAlignment="1" applyProtection="1">
      <alignment horizontal="center" vertical="center"/>
      <protection locked="0"/>
    </xf>
    <xf numFmtId="0" fontId="12" fillId="12" borderId="52" xfId="0" applyFont="1" applyFill="1" applyBorder="1" applyAlignment="1" applyProtection="1">
      <alignment horizontal="center" vertical="center"/>
      <protection locked="0"/>
    </xf>
    <xf numFmtId="164" fontId="30" fillId="15" borderId="0" xfId="2" applyFont="1" applyFill="1"/>
    <xf numFmtId="0" fontId="16" fillId="3" borderId="0" xfId="0" applyFont="1" applyFill="1" applyAlignment="1">
      <alignment horizontal="center"/>
    </xf>
    <xf numFmtId="0" fontId="12" fillId="0" borderId="22" xfId="0" applyFont="1" applyFill="1" applyBorder="1" applyAlignment="1" applyProtection="1">
      <alignment horizontal="center" vertical="center"/>
      <protection locked="0"/>
    </xf>
    <xf numFmtId="0" fontId="12" fillId="0" borderId="23" xfId="0" applyFont="1" applyFill="1" applyBorder="1" applyAlignment="1" applyProtection="1">
      <alignment horizontal="center" vertical="center"/>
      <protection locked="0"/>
    </xf>
    <xf numFmtId="0" fontId="12" fillId="0" borderId="52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>
      <alignment horizontal="center"/>
    </xf>
    <xf numFmtId="164" fontId="4" fillId="0" borderId="0" xfId="2" applyFont="1"/>
    <xf numFmtId="0" fontId="0" fillId="0" borderId="0" xfId="0" applyFont="1"/>
    <xf numFmtId="164" fontId="24" fillId="16" borderId="0" xfId="2" applyFont="1" applyFill="1"/>
    <xf numFmtId="0" fontId="0" fillId="0" borderId="0" xfId="0" applyFont="1" applyAlignment="1">
      <alignment horizontal="center" vertical="center"/>
    </xf>
    <xf numFmtId="10" fontId="23" fillId="0" borderId="0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12" fillId="17" borderId="22" xfId="0" applyFont="1" applyFill="1" applyBorder="1" applyAlignment="1" applyProtection="1">
      <alignment horizontal="center" vertical="center"/>
      <protection locked="0"/>
    </xf>
    <xf numFmtId="0" fontId="12" fillId="17" borderId="23" xfId="0" applyFont="1" applyFill="1" applyBorder="1" applyAlignment="1" applyProtection="1">
      <alignment horizontal="center" vertical="center"/>
      <protection locked="0"/>
    </xf>
    <xf numFmtId="0" fontId="12" fillId="9" borderId="23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/>
    </xf>
    <xf numFmtId="0" fontId="14" fillId="0" borderId="56" xfId="0" applyFont="1" applyBorder="1" applyAlignment="1">
      <alignment horizontal="center" vertical="center" wrapText="1"/>
    </xf>
    <xf numFmtId="0" fontId="14" fillId="0" borderId="57" xfId="0" applyFont="1" applyBorder="1" applyAlignment="1">
      <alignment vertical="center" wrapText="1"/>
    </xf>
    <xf numFmtId="0" fontId="39" fillId="0" borderId="57" xfId="0" applyFont="1" applyBorder="1" applyAlignment="1">
      <alignment horizontal="center" vertical="center" wrapText="1"/>
    </xf>
    <xf numFmtId="44" fontId="39" fillId="0" borderId="58" xfId="0" applyNumberFormat="1" applyFont="1" applyBorder="1" applyAlignment="1">
      <alignment horizontal="right" vertical="center" wrapText="1"/>
    </xf>
    <xf numFmtId="0" fontId="42" fillId="0" borderId="0" xfId="0" applyFont="1" applyAlignment="1">
      <alignment horizontal="center" vertical="center"/>
    </xf>
    <xf numFmtId="0" fontId="16" fillId="3" borderId="0" xfId="0" applyFont="1" applyFill="1" applyAlignment="1">
      <alignment horizontal="center"/>
    </xf>
    <xf numFmtId="0" fontId="27" fillId="0" borderId="0" xfId="0" applyFont="1" applyAlignment="1">
      <alignment horizontal="left"/>
    </xf>
    <xf numFmtId="164" fontId="24" fillId="0" borderId="0" xfId="2" applyFont="1" applyFill="1"/>
    <xf numFmtId="164" fontId="0" fillId="0" borderId="0" xfId="2" applyFont="1" applyFill="1"/>
    <xf numFmtId="0" fontId="28" fillId="0" borderId="0" xfId="1" applyFont="1" applyFill="1" applyAlignment="1">
      <alignment vertical="top"/>
    </xf>
    <xf numFmtId="0" fontId="0" fillId="0" borderId="0" xfId="0" applyFill="1"/>
    <xf numFmtId="164" fontId="4" fillId="2" borderId="0" xfId="2" applyFill="1"/>
    <xf numFmtId="0" fontId="0" fillId="0" borderId="0" xfId="0" applyFont="1" applyAlignment="1">
      <alignment horizontal="center"/>
    </xf>
    <xf numFmtId="0" fontId="12" fillId="18" borderId="10" xfId="0" applyFont="1" applyFill="1" applyBorder="1" applyAlignment="1" applyProtection="1">
      <alignment horizontal="center" vertical="center"/>
      <protection locked="0"/>
    </xf>
    <xf numFmtId="0" fontId="12" fillId="18" borderId="22" xfId="0" applyFont="1" applyFill="1" applyBorder="1" applyAlignment="1" applyProtection="1">
      <alignment horizontal="center" vertical="center"/>
      <protection locked="0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12" fillId="17" borderId="52" xfId="0" applyFont="1" applyFill="1" applyBorder="1" applyAlignment="1" applyProtection="1">
      <alignment horizontal="center" vertical="center"/>
      <protection locked="0"/>
    </xf>
    <xf numFmtId="0" fontId="43" fillId="0" borderId="21" xfId="0" applyFont="1" applyBorder="1"/>
    <xf numFmtId="0" fontId="12" fillId="13" borderId="52" xfId="0" applyFont="1" applyFill="1" applyBorder="1" applyAlignment="1" applyProtection="1">
      <alignment horizontal="center" vertical="center"/>
      <protection locked="0"/>
    </xf>
    <xf numFmtId="0" fontId="12" fillId="12" borderId="23" xfId="0" applyFont="1" applyFill="1" applyBorder="1" applyAlignment="1" applyProtection="1">
      <alignment horizontal="center" vertical="center"/>
      <protection locked="0"/>
    </xf>
    <xf numFmtId="0" fontId="12" fillId="19" borderId="22" xfId="0" applyFont="1" applyFill="1" applyBorder="1" applyAlignment="1" applyProtection="1">
      <alignment horizontal="center" vertical="center"/>
      <protection locked="0"/>
    </xf>
    <xf numFmtId="0" fontId="12" fillId="19" borderId="23" xfId="0" applyFont="1" applyFill="1" applyBorder="1" applyAlignment="1" applyProtection="1">
      <alignment horizontal="center" vertical="center"/>
      <protection locked="0"/>
    </xf>
    <xf numFmtId="0" fontId="12" fillId="19" borderId="10" xfId="0" applyFont="1" applyFill="1" applyBorder="1" applyAlignment="1" applyProtection="1">
      <alignment horizontal="center" vertical="center"/>
      <protection locked="0"/>
    </xf>
    <xf numFmtId="0" fontId="12" fillId="20" borderId="52" xfId="0" applyFont="1" applyFill="1" applyBorder="1" applyAlignment="1" applyProtection="1">
      <alignment horizontal="center" vertical="center"/>
      <protection locked="0"/>
    </xf>
    <xf numFmtId="0" fontId="12" fillId="21" borderId="52" xfId="0" applyFont="1" applyFill="1" applyBorder="1" applyAlignment="1" applyProtection="1">
      <alignment horizontal="center" vertical="center"/>
      <protection locked="0"/>
    </xf>
    <xf numFmtId="0" fontId="12" fillId="21" borderId="22" xfId="0" applyFont="1" applyFill="1" applyBorder="1" applyAlignment="1" applyProtection="1">
      <alignment horizontal="center" vertical="center"/>
      <protection locked="0"/>
    </xf>
    <xf numFmtId="0" fontId="12" fillId="21" borderId="23" xfId="0" applyFont="1" applyFill="1" applyBorder="1" applyAlignment="1" applyProtection="1">
      <alignment horizontal="center" vertical="center"/>
      <protection locked="0"/>
    </xf>
    <xf numFmtId="0" fontId="12" fillId="22" borderId="52" xfId="0" applyFont="1" applyFill="1" applyBorder="1" applyAlignment="1" applyProtection="1">
      <alignment horizontal="center" vertical="center"/>
      <protection locked="0"/>
    </xf>
    <xf numFmtId="0" fontId="12" fillId="22" borderId="22" xfId="0" applyFont="1" applyFill="1" applyBorder="1" applyAlignment="1" applyProtection="1">
      <alignment horizontal="center" vertical="center"/>
      <protection locked="0"/>
    </xf>
    <xf numFmtId="0" fontId="12" fillId="22" borderId="23" xfId="0" applyFont="1" applyFill="1" applyBorder="1" applyAlignment="1" applyProtection="1">
      <alignment horizontal="center" vertical="center"/>
      <protection locked="0"/>
    </xf>
    <xf numFmtId="0" fontId="12" fillId="23" borderId="52" xfId="0" applyFont="1" applyFill="1" applyBorder="1" applyAlignment="1" applyProtection="1">
      <alignment horizontal="center" vertical="center"/>
      <protection locked="0"/>
    </xf>
    <xf numFmtId="0" fontId="12" fillId="23" borderId="22" xfId="0" applyFont="1" applyFill="1" applyBorder="1" applyAlignment="1" applyProtection="1">
      <alignment horizontal="center" vertical="center"/>
      <protection locked="0"/>
    </xf>
    <xf numFmtId="0" fontId="12" fillId="2" borderId="52" xfId="0" applyFont="1" applyFill="1" applyBorder="1" applyAlignment="1" applyProtection="1">
      <alignment horizontal="center" vertical="center"/>
      <protection locked="0"/>
    </xf>
    <xf numFmtId="164" fontId="0" fillId="2" borderId="0" xfId="2" applyFont="1" applyFill="1"/>
    <xf numFmtId="164" fontId="17" fillId="2" borderId="0" xfId="2" applyFont="1" applyFill="1"/>
    <xf numFmtId="0" fontId="38" fillId="11" borderId="45" xfId="0" applyFont="1" applyFill="1" applyBorder="1" applyAlignment="1">
      <alignment horizontal="center" vertical="center" wrapText="1"/>
    </xf>
    <xf numFmtId="0" fontId="38" fillId="11" borderId="47" xfId="0" applyFont="1" applyFill="1" applyBorder="1" applyAlignment="1">
      <alignment horizontal="center" vertical="center" wrapText="1"/>
    </xf>
    <xf numFmtId="0" fontId="38" fillId="11" borderId="30" xfId="0" applyFont="1" applyFill="1" applyBorder="1" applyAlignment="1">
      <alignment horizontal="center" vertical="center" wrapText="1"/>
    </xf>
    <xf numFmtId="0" fontId="38" fillId="11" borderId="48" xfId="0" applyFont="1" applyFill="1" applyBorder="1" applyAlignment="1">
      <alignment horizontal="center" vertical="center" wrapText="1"/>
    </xf>
    <xf numFmtId="0" fontId="38" fillId="11" borderId="46" xfId="0" applyFont="1" applyFill="1" applyBorder="1" applyAlignment="1">
      <alignment horizontal="center" vertical="center" wrapText="1"/>
    </xf>
    <xf numFmtId="0" fontId="38" fillId="11" borderId="49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0" fillId="7" borderId="9" xfId="0" applyFont="1" applyFill="1" applyBorder="1" applyAlignment="1">
      <alignment horizontal="right" vertical="center"/>
    </xf>
    <xf numFmtId="0" fontId="10" fillId="7" borderId="5" xfId="0" applyFont="1" applyFill="1" applyBorder="1" applyAlignment="1">
      <alignment horizontal="right" vertical="center"/>
    </xf>
    <xf numFmtId="0" fontId="11" fillId="7" borderId="8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51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right" vertical="center"/>
    </xf>
    <xf numFmtId="0" fontId="10" fillId="7" borderId="7" xfId="0" applyFont="1" applyFill="1" applyBorder="1" applyAlignment="1">
      <alignment horizontal="right" vertical="center"/>
    </xf>
  </cellXfs>
  <cellStyles count="5">
    <cellStyle name="Currency" xfId="2" builtinId="4"/>
    <cellStyle name="Input" xfId="3" builtinId="20"/>
    <cellStyle name="Normal" xfId="0" builtinId="0"/>
    <cellStyle name="Normal_Sheet1" xfId="1" xr:uid="{00000000-0005-0000-0000-000003000000}"/>
    <cellStyle name="Percent" xfId="4" builtinId="5"/>
  </cellStyles>
  <dxfs count="0"/>
  <tableStyles count="0" defaultTableStyle="TableStyleMedium2" defaultPivotStyle="PivotStyleLight16"/>
  <colors>
    <mruColors>
      <color rgb="FF000000"/>
      <color rgb="FFFCD5B4"/>
      <color rgb="FF538DD5"/>
      <color rgb="FFDA9694"/>
      <color rgb="FFC4BD97"/>
      <color rgb="FFB1A0C7"/>
      <color rgb="FFFFFFCC"/>
      <color rgb="FFF2DCDB"/>
      <color rgb="FFBFBFBF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38"/>
  <sheetViews>
    <sheetView topLeftCell="A4" workbookViewId="0">
      <selection activeCell="E28" sqref="E28"/>
    </sheetView>
  </sheetViews>
  <sheetFormatPr defaultRowHeight="15" x14ac:dyDescent="0.25"/>
  <cols>
    <col min="1" max="1" width="1.7109375" customWidth="1"/>
    <col min="2" max="2" width="8.7109375" customWidth="1"/>
    <col min="3" max="3" width="52.7109375" customWidth="1"/>
    <col min="4" max="4" width="8.7109375" customWidth="1"/>
    <col min="5" max="5" width="15.7109375" customWidth="1"/>
  </cols>
  <sheetData>
    <row r="1" spans="2:5" ht="15.75" customHeight="1" thickBot="1" x14ac:dyDescent="0.3"/>
    <row r="2" spans="2:5" ht="15.75" customHeight="1" thickTop="1" x14ac:dyDescent="0.25">
      <c r="B2" s="260" t="s">
        <v>12</v>
      </c>
      <c r="C2" s="262" t="s">
        <v>13</v>
      </c>
      <c r="D2" s="262" t="s">
        <v>104</v>
      </c>
      <c r="E2" s="264" t="s">
        <v>174</v>
      </c>
    </row>
    <row r="3" spans="2:5" ht="15.75" thickBot="1" x14ac:dyDescent="0.3">
      <c r="B3" s="261"/>
      <c r="C3" s="263"/>
      <c r="D3" s="263"/>
      <c r="E3" s="265"/>
    </row>
    <row r="4" spans="2:5" ht="15.75" thickTop="1" x14ac:dyDescent="0.25">
      <c r="B4" s="141"/>
      <c r="C4" s="142"/>
      <c r="D4" s="143"/>
      <c r="E4" s="144"/>
    </row>
    <row r="5" spans="2:5" ht="30" x14ac:dyDescent="0.25">
      <c r="B5" s="145">
        <v>1</v>
      </c>
      <c r="C5" s="161" t="s">
        <v>206</v>
      </c>
      <c r="D5" s="159">
        <v>1</v>
      </c>
      <c r="E5" s="162">
        <f>'Rate Spread Lump Sum'!O4+'Rate Spread Lump Sum'!O6+'Rate Spread Lump Sum'!O8</f>
        <v>32365.952752756391</v>
      </c>
    </row>
    <row r="6" spans="2:5" ht="15.75" x14ac:dyDescent="0.25">
      <c r="B6" s="145"/>
      <c r="C6" s="159"/>
      <c r="D6" s="159"/>
      <c r="E6" s="160"/>
    </row>
    <row r="7" spans="2:5" ht="31.5" x14ac:dyDescent="0.25">
      <c r="B7" s="145">
        <v>2</v>
      </c>
      <c r="C7" s="146" t="s">
        <v>207</v>
      </c>
      <c r="D7" s="147">
        <v>1</v>
      </c>
      <c r="E7" s="158">
        <f>'Rate Spread Lump Sum'!O10</f>
        <v>4352.4719666233395</v>
      </c>
    </row>
    <row r="8" spans="2:5" ht="15.75" x14ac:dyDescent="0.25">
      <c r="B8" s="145"/>
      <c r="C8" s="149"/>
      <c r="D8" s="147"/>
      <c r="E8" s="148"/>
    </row>
    <row r="9" spans="2:5" ht="31.5" x14ac:dyDescent="0.25">
      <c r="B9" s="145">
        <v>3</v>
      </c>
      <c r="C9" s="146" t="s">
        <v>208</v>
      </c>
      <c r="D9" s="147">
        <v>1</v>
      </c>
      <c r="E9" s="158">
        <f>'Rate Spread Lump Sum'!O12</f>
        <v>7990.8197088086381</v>
      </c>
    </row>
    <row r="10" spans="2:5" ht="15.75" x14ac:dyDescent="0.25">
      <c r="B10" s="145"/>
      <c r="C10" s="150"/>
      <c r="D10" s="147"/>
      <c r="E10" s="148"/>
    </row>
    <row r="11" spans="2:5" ht="47.25" x14ac:dyDescent="0.25">
      <c r="B11" s="145">
        <v>4</v>
      </c>
      <c r="C11" s="146" t="s">
        <v>209</v>
      </c>
      <c r="D11" s="147">
        <v>1</v>
      </c>
      <c r="E11" s="158">
        <f>'Rate Spread Lump Sum'!O14</f>
        <v>17257.848515483969</v>
      </c>
    </row>
    <row r="12" spans="2:5" ht="15.75" x14ac:dyDescent="0.25">
      <c r="B12" s="145"/>
      <c r="C12" s="150"/>
      <c r="D12" s="147"/>
      <c r="E12" s="148"/>
    </row>
    <row r="13" spans="2:5" ht="15.75" x14ac:dyDescent="0.25">
      <c r="B13" s="145">
        <v>5</v>
      </c>
      <c r="C13" s="146" t="s">
        <v>210</v>
      </c>
      <c r="D13" s="147">
        <v>1</v>
      </c>
      <c r="E13" s="158">
        <f>'Rate Spread Lump Sum'!O16</f>
        <v>14039.221527145806</v>
      </c>
    </row>
    <row r="14" spans="2:5" ht="15.75" x14ac:dyDescent="0.25">
      <c r="B14" s="225"/>
      <c r="C14" s="226"/>
      <c r="D14" s="227"/>
      <c r="E14" s="228"/>
    </row>
    <row r="15" spans="2:5" ht="15.75" x14ac:dyDescent="0.25">
      <c r="B15" s="225">
        <v>6</v>
      </c>
      <c r="C15" s="226" t="s">
        <v>211</v>
      </c>
      <c r="D15" s="227"/>
      <c r="E15" s="228">
        <f>'Rate Spread Lump Sum'!O18</f>
        <v>14437.518554259796</v>
      </c>
    </row>
    <row r="16" spans="2:5" ht="15.75" x14ac:dyDescent="0.25">
      <c r="B16" s="225"/>
      <c r="C16" s="226"/>
      <c r="D16" s="227"/>
      <c r="E16" s="228"/>
    </row>
    <row r="17" spans="2:8" ht="15.75" x14ac:dyDescent="0.25">
      <c r="B17" s="225">
        <v>7</v>
      </c>
      <c r="C17" s="226" t="s">
        <v>212</v>
      </c>
      <c r="D17" s="227"/>
      <c r="E17" s="228">
        <f>'Rate Spread Lump Sum'!O20</f>
        <v>34072.248923857223</v>
      </c>
    </row>
    <row r="18" spans="2:8" ht="15.75" x14ac:dyDescent="0.25">
      <c r="B18" s="225"/>
      <c r="C18" s="226"/>
      <c r="D18" s="227"/>
      <c r="E18" s="228"/>
    </row>
    <row r="19" spans="2:8" ht="15.75" x14ac:dyDescent="0.25">
      <c r="B19" s="225">
        <v>8</v>
      </c>
      <c r="C19" s="226" t="s">
        <v>213</v>
      </c>
      <c r="D19" s="227"/>
      <c r="E19" s="228">
        <f>'Rate Spread Lump Sum'!O22</f>
        <v>3262.8566177227158</v>
      </c>
    </row>
    <row r="20" spans="2:8" ht="15.75" x14ac:dyDescent="0.25">
      <c r="B20" s="225"/>
      <c r="C20" s="226"/>
      <c r="D20" s="227"/>
      <c r="E20" s="228"/>
    </row>
    <row r="21" spans="2:8" ht="47.25" x14ac:dyDescent="0.25">
      <c r="B21" s="225">
        <v>9</v>
      </c>
      <c r="C21" s="226" t="s">
        <v>214</v>
      </c>
      <c r="D21" s="227"/>
      <c r="E21" s="228">
        <f>'Rate Spread Lump Sum'!O24</f>
        <v>67484.739209394902</v>
      </c>
    </row>
    <row r="22" spans="2:8" ht="15.75" x14ac:dyDescent="0.25">
      <c r="B22" s="225"/>
      <c r="C22" s="226"/>
      <c r="D22" s="227"/>
      <c r="E22" s="228"/>
    </row>
    <row r="23" spans="2:8" ht="15.75" x14ac:dyDescent="0.25">
      <c r="B23" s="225">
        <v>10</v>
      </c>
      <c r="C23" s="226" t="s">
        <v>215</v>
      </c>
      <c r="D23" s="227"/>
      <c r="E23" s="228">
        <f>'Rate Spread Lump Sum'!O26</f>
        <v>4031.3464282792656</v>
      </c>
    </row>
    <row r="24" spans="2:8" ht="15.75" x14ac:dyDescent="0.25">
      <c r="B24" s="225"/>
      <c r="C24" s="226"/>
      <c r="D24" s="227"/>
      <c r="E24" s="228"/>
    </row>
    <row r="25" spans="2:8" ht="15.75" x14ac:dyDescent="0.25">
      <c r="B25" s="225">
        <v>11</v>
      </c>
      <c r="C25" s="226" t="s">
        <v>216</v>
      </c>
      <c r="D25" s="227"/>
      <c r="E25" s="228">
        <f>'Rate Spread Lump Sum'!O28</f>
        <v>3455.4397956679422</v>
      </c>
    </row>
    <row r="26" spans="2:8" ht="15.75" x14ac:dyDescent="0.25">
      <c r="B26" s="225"/>
      <c r="C26" s="226"/>
      <c r="D26" s="227"/>
      <c r="E26" s="228"/>
    </row>
    <row r="27" spans="2:8" ht="31.5" x14ac:dyDescent="0.25">
      <c r="B27" s="225">
        <v>12</v>
      </c>
      <c r="C27" s="226" t="s">
        <v>217</v>
      </c>
      <c r="D27" s="227"/>
      <c r="E27" s="228">
        <f>'Rate Spread Lump Sum'!O30</f>
        <v>0</v>
      </c>
    </row>
    <row r="28" spans="2:8" ht="15.75" thickBot="1" x14ac:dyDescent="0.3">
      <c r="B28" s="151"/>
      <c r="C28" s="152"/>
      <c r="D28" s="153"/>
      <c r="E28" s="154"/>
    </row>
    <row r="29" spans="2:8" ht="16.5" thickTop="1" thickBot="1" x14ac:dyDescent="0.3">
      <c r="B29" s="155"/>
      <c r="C29" s="156" t="s">
        <v>155</v>
      </c>
      <c r="D29" s="157"/>
      <c r="E29" s="163">
        <f>SUM(E4:E28)</f>
        <v>202750.46400000001</v>
      </c>
      <c r="G29" s="164">
        <f>E29-'Rate Spread Lump Sum'!I42</f>
        <v>0</v>
      </c>
      <c r="H29" s="43" t="s">
        <v>44</v>
      </c>
    </row>
    <row r="30" spans="2:8" ht="15.75" thickTop="1" x14ac:dyDescent="0.25"/>
    <row r="134" ht="15.75" customHeight="1" x14ac:dyDescent="0.25"/>
    <row r="135" ht="15.75" customHeight="1" x14ac:dyDescent="0.25"/>
    <row r="136" ht="15.75" customHeight="1" x14ac:dyDescent="0.25"/>
    <row r="138" ht="15" customHeight="1" x14ac:dyDescent="0.25"/>
  </sheetData>
  <mergeCells count="4">
    <mergeCell ref="B2:B3"/>
    <mergeCell ref="C2:C3"/>
    <mergeCell ref="D2:D3"/>
    <mergeCell ref="E2:E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45"/>
  <sheetViews>
    <sheetView topLeftCell="A16" workbookViewId="0">
      <selection activeCell="E32" sqref="E32:O32"/>
    </sheetView>
  </sheetViews>
  <sheetFormatPr defaultRowHeight="15" x14ac:dyDescent="0.25"/>
  <cols>
    <col min="1" max="1" width="1.7109375" customWidth="1"/>
    <col min="2" max="2" width="7.140625" style="9" customWidth="1"/>
    <col min="3" max="3" width="47.28515625" customWidth="1"/>
    <col min="4" max="4" width="1.7109375" customWidth="1"/>
    <col min="5" max="5" width="14.28515625" style="4" bestFit="1" customWidth="1"/>
    <col min="6" max="6" width="1.7109375" customWidth="1"/>
    <col min="7" max="7" width="14.28515625" bestFit="1" customWidth="1"/>
    <col min="8" max="8" width="1.7109375" customWidth="1"/>
    <col min="9" max="9" width="14.28515625" bestFit="1" customWidth="1"/>
    <col min="10" max="10" width="1.7109375" customWidth="1"/>
    <col min="11" max="11" width="12.5703125" bestFit="1" customWidth="1"/>
    <col min="12" max="12" width="1.7109375" customWidth="1"/>
    <col min="13" max="13" width="12.5703125" bestFit="1" customWidth="1"/>
    <col min="14" max="14" width="1.7109375" customWidth="1"/>
    <col min="15" max="15" width="14.28515625" bestFit="1" customWidth="1"/>
  </cols>
  <sheetData>
    <row r="2" spans="2:15" x14ac:dyDescent="0.25">
      <c r="B2" s="32" t="s">
        <v>12</v>
      </c>
      <c r="C2" s="32" t="s">
        <v>13</v>
      </c>
      <c r="E2" s="3" t="s">
        <v>111</v>
      </c>
      <c r="G2" s="3" t="s">
        <v>112</v>
      </c>
      <c r="H2" s="42"/>
      <c r="I2" s="42"/>
      <c r="K2" s="3" t="s">
        <v>115</v>
      </c>
      <c r="M2" s="3" t="s">
        <v>117</v>
      </c>
      <c r="O2" s="3" t="s">
        <v>116</v>
      </c>
    </row>
    <row r="3" spans="2:15" x14ac:dyDescent="0.25">
      <c r="B3" s="1"/>
      <c r="C3" s="1"/>
    </row>
    <row r="4" spans="2:15" ht="15.75" x14ac:dyDescent="0.25">
      <c r="B4" s="33">
        <v>1</v>
      </c>
      <c r="C4" s="34" t="str">
        <f>'Summary Lump Sum'!C4</f>
        <v>Management and Staff</v>
      </c>
      <c r="E4" s="4">
        <v>0</v>
      </c>
      <c r="G4" s="4">
        <f>'Summary Lump Sum'!E4</f>
        <v>18000</v>
      </c>
      <c r="K4" s="40">
        <f>(G4/$G$39)</f>
        <v>0.1022569239299381</v>
      </c>
      <c r="M4" s="35">
        <f>K4*$E$39</f>
        <v>2732.6387740076525</v>
      </c>
      <c r="O4" s="35">
        <f>G4+M4</f>
        <v>20732.638774007653</v>
      </c>
    </row>
    <row r="6" spans="2:15" ht="15.75" x14ac:dyDescent="0.25">
      <c r="B6" s="33">
        <v>2</v>
      </c>
      <c r="C6" s="34" t="str">
        <f>'Summary Lump Sum'!C6</f>
        <v>Preliminaries</v>
      </c>
      <c r="E6" s="4">
        <v>0</v>
      </c>
      <c r="G6" s="4">
        <f>'Summary Lump Sum'!E6</f>
        <v>4600</v>
      </c>
      <c r="K6" s="40">
        <f>(G6/$G$39)</f>
        <v>2.6132325004317513E-2</v>
      </c>
      <c r="M6" s="35">
        <f>K6*$E$39</f>
        <v>698.34102002417785</v>
      </c>
      <c r="O6" s="35">
        <f>G6+M6</f>
        <v>5298.3410200241779</v>
      </c>
    </row>
    <row r="8" spans="2:15" ht="15.75" x14ac:dyDescent="0.25">
      <c r="B8" s="33">
        <v>3</v>
      </c>
      <c r="C8" s="34" t="str">
        <f>'Summary Lump Sum'!C8</f>
        <v>Site Establishment</v>
      </c>
      <c r="E8" s="4">
        <v>0</v>
      </c>
      <c r="G8" s="4">
        <f>'Summary Lump Sum'!E8</f>
        <v>5500</v>
      </c>
      <c r="K8" s="40">
        <f>(G8/$G$39)</f>
        <v>3.1245171200814416E-2</v>
      </c>
      <c r="M8" s="35">
        <f>K8*$E$39</f>
        <v>834.97295872456039</v>
      </c>
      <c r="O8" s="35">
        <f>G8+M8</f>
        <v>6334.9729587245602</v>
      </c>
    </row>
    <row r="10" spans="2:15" ht="15.75" x14ac:dyDescent="0.25">
      <c r="B10" s="33">
        <v>4</v>
      </c>
      <c r="C10" s="34" t="str">
        <f>'Summary Lump Sum'!C10</f>
        <v>Demolish and remove the existing 2 discus + 2 shot put stations, cages and footings</v>
      </c>
      <c r="E10" s="4">
        <v>0</v>
      </c>
      <c r="G10" s="4">
        <f>'Summary Lump Sum'!E10</f>
        <v>3778.8</v>
      </c>
      <c r="H10" s="4"/>
      <c r="I10" s="4"/>
      <c r="K10" s="40">
        <f>(G10/$G$39)</f>
        <v>2.1467136897025004E-2</v>
      </c>
      <c r="M10" s="35">
        <f>K10*$E$39</f>
        <v>573.67196662333981</v>
      </c>
      <c r="O10" s="35">
        <f>G10+M10</f>
        <v>4352.4719666233395</v>
      </c>
    </row>
    <row r="12" spans="2:15" ht="15.75" x14ac:dyDescent="0.25">
      <c r="B12" s="33">
        <v>5</v>
      </c>
      <c r="C12" s="34" t="str">
        <f>'Summary Lump Sum'!C12</f>
        <v>Demolish and remove the long jump pit walls and pit sand</v>
      </c>
      <c r="E12" s="4">
        <v>0</v>
      </c>
      <c r="G12" s="4">
        <f>'Summary Lump Sum'!E12</f>
        <v>6937.6</v>
      </c>
      <c r="K12" s="40">
        <f>(G12/$G$39)</f>
        <v>3.9412090858685474E-2</v>
      </c>
      <c r="M12" s="35">
        <f>K12*$E$39</f>
        <v>1053.2197088086382</v>
      </c>
      <c r="O12" s="35">
        <f>G12+M12</f>
        <v>7990.8197088086381</v>
      </c>
    </row>
    <row r="13" spans="2:15" ht="15.75" x14ac:dyDescent="0.25">
      <c r="B13" s="33"/>
    </row>
    <row r="14" spans="2:15" ht="15.75" x14ac:dyDescent="0.25">
      <c r="B14" s="33">
        <v>6</v>
      </c>
      <c r="C14" t="str">
        <f>'Summary Lump Sum'!C14</f>
        <v>Excavate and remove the soil between the existing long jump run ups and install the additional concrete</v>
      </c>
      <c r="E14" s="4">
        <v>0</v>
      </c>
      <c r="G14" s="4">
        <f>'Summary Lump Sum'!E14</f>
        <v>14983.199999999999</v>
      </c>
      <c r="K14" s="40">
        <f>(G14/$G$39)</f>
        <v>8.511866347928046E-2</v>
      </c>
      <c r="M14" s="35">
        <f>K14*$E$39</f>
        <v>2274.6485154839697</v>
      </c>
      <c r="O14" s="35">
        <f>G14+M14</f>
        <v>17257.848515483969</v>
      </c>
    </row>
    <row r="15" spans="2:15" ht="15.75" x14ac:dyDescent="0.25">
      <c r="B15" s="33"/>
    </row>
    <row r="16" spans="2:15" ht="15.75" x14ac:dyDescent="0.25">
      <c r="B16" s="33">
        <v>7</v>
      </c>
      <c r="C16" t="str">
        <f>'Summary Lump Sum'!C16</f>
        <v>Construct the 2 new discus stations</v>
      </c>
      <c r="E16" s="4">
        <v>0</v>
      </c>
      <c r="G16" s="4">
        <f>'Summary Lump Sum'!E16</f>
        <v>12188.800000000001</v>
      </c>
      <c r="K16" s="40">
        <f>(G16/$G$39)</f>
        <v>6.9243844133179425E-2</v>
      </c>
      <c r="M16" s="35">
        <f>K16*$E$39</f>
        <v>1850.4215271458045</v>
      </c>
      <c r="O16" s="35">
        <f>G16+M16</f>
        <v>14039.221527145806</v>
      </c>
    </row>
    <row r="17" spans="2:15" ht="15.75" x14ac:dyDescent="0.25">
      <c r="B17" s="33"/>
    </row>
    <row r="18" spans="2:15" ht="15.75" x14ac:dyDescent="0.25">
      <c r="B18" s="33">
        <v>8</v>
      </c>
      <c r="C18" t="str">
        <f>'Summary Lump Sum'!C18</f>
        <v>Construct the 3 new shot put stations</v>
      </c>
      <c r="E18" s="4">
        <v>0</v>
      </c>
      <c r="G18" s="4">
        <f>'Summary Lump Sum'!E18</f>
        <v>12534.6</v>
      </c>
      <c r="K18" s="40">
        <f>(G18/$G$39)</f>
        <v>7.1208313260677891E-2</v>
      </c>
      <c r="M18" s="35">
        <f>K18*$E$39</f>
        <v>1902.9185542597954</v>
      </c>
      <c r="O18" s="35">
        <f>G18+M18</f>
        <v>14437.518554259796</v>
      </c>
    </row>
    <row r="19" spans="2:15" ht="15.75" x14ac:dyDescent="0.25">
      <c r="B19" s="33"/>
    </row>
    <row r="20" spans="2:15" ht="15.75" x14ac:dyDescent="0.25">
      <c r="B20" s="33">
        <v>9</v>
      </c>
      <c r="C20" t="str">
        <f>'Summary Lump Sum'!C20</f>
        <v>Construct the new long jump pit walls</v>
      </c>
      <c r="E20" s="4">
        <v>0</v>
      </c>
      <c r="G20" s="4">
        <f>'Summary Lump Sum'!E20</f>
        <v>29581.4</v>
      </c>
      <c r="K20" s="40">
        <f>(G20/$G$39)</f>
        <v>0.16805016497450392</v>
      </c>
      <c r="M20" s="35">
        <f>K20*$E$39</f>
        <v>4490.8489238572201</v>
      </c>
      <c r="O20" s="35">
        <f>G20+M20</f>
        <v>34072.248923857223</v>
      </c>
    </row>
    <row r="21" spans="2:15" ht="15.75" x14ac:dyDescent="0.25">
      <c r="B21" s="33"/>
    </row>
    <row r="22" spans="2:15" ht="15.75" x14ac:dyDescent="0.25">
      <c r="B22" s="33">
        <v>10</v>
      </c>
      <c r="C22" t="str">
        <f>'Summary Lump Sum'!C22</f>
        <v>Supply and install new pit sand</v>
      </c>
      <c r="E22" s="4">
        <v>0</v>
      </c>
      <c r="G22" s="4">
        <f>'Summary Lump Sum'!E22</f>
        <v>2832.8</v>
      </c>
      <c r="K22" s="40">
        <f>(G22/$G$39)</f>
        <v>1.6092967450484923E-2</v>
      </c>
      <c r="M22" s="35">
        <f>K22*$E$39</f>
        <v>430.05661772271543</v>
      </c>
      <c r="O22" s="35">
        <f>G22+M22</f>
        <v>3262.8566177227158</v>
      </c>
    </row>
    <row r="23" spans="2:15" ht="15.75" x14ac:dyDescent="0.25">
      <c r="B23" s="33"/>
    </row>
    <row r="24" spans="2:15" ht="15.75" x14ac:dyDescent="0.25">
      <c r="B24" s="33">
        <v>11</v>
      </c>
      <c r="C24" t="str">
        <f>'Summary Lump Sum'!C24</f>
        <v>Supply, prep and install the new rubber sporting surface on the discus, shot put stations and long jump run ups</v>
      </c>
      <c r="E24" s="4">
        <v>0</v>
      </c>
      <c r="G24" s="4">
        <f>'Summary Lump Sum'!E24</f>
        <v>58590</v>
      </c>
      <c r="K24" s="40">
        <f>(G24/$G$39)</f>
        <v>0.33284628739194849</v>
      </c>
      <c r="M24" s="35">
        <f>K24*$E$39</f>
        <v>8894.7392093949074</v>
      </c>
      <c r="O24" s="35">
        <f>G24+M24</f>
        <v>67484.739209394902</v>
      </c>
    </row>
    <row r="25" spans="2:15" ht="15.75" x14ac:dyDescent="0.25">
      <c r="B25" s="33"/>
    </row>
    <row r="26" spans="2:15" ht="15.75" x14ac:dyDescent="0.25">
      <c r="B26" s="33">
        <v>12</v>
      </c>
      <c r="C26" t="str">
        <f>'Summary Lump Sum'!C26</f>
        <v xml:space="preserve">Install the required drainage </v>
      </c>
      <c r="E26" s="4">
        <v>0</v>
      </c>
      <c r="G26" s="4">
        <f>'Summary Lump Sum'!E26</f>
        <v>3500</v>
      </c>
      <c r="K26" s="40">
        <f>(G26/$G$39)</f>
        <v>1.988329076415463E-2</v>
      </c>
      <c r="M26" s="35">
        <f>K26*$E$39</f>
        <v>531.34642827926575</v>
      </c>
      <c r="O26" s="35">
        <f>G26+M26</f>
        <v>4031.3464282792656</v>
      </c>
    </row>
    <row r="27" spans="2:15" ht="15.75" x14ac:dyDescent="0.25">
      <c r="B27" s="33"/>
    </row>
    <row r="28" spans="2:15" ht="15.75" x14ac:dyDescent="0.25">
      <c r="B28" s="33">
        <v>13</v>
      </c>
      <c r="C28" t="str">
        <f>'Summary Lump Sum'!C28</f>
        <v>Site restorations and clean-up</v>
      </c>
      <c r="E28" s="4">
        <v>0</v>
      </c>
      <c r="G28" s="4">
        <f>'Summary Lump Sum'!E28</f>
        <v>3000</v>
      </c>
      <c r="K28" s="40">
        <f>(G28/$G$39)</f>
        <v>1.7042820654989681E-2</v>
      </c>
      <c r="M28" s="35">
        <f>K28*$E$39</f>
        <v>455.43979566794201</v>
      </c>
      <c r="O28" s="35">
        <f>G28+M28</f>
        <v>3455.4397956679422</v>
      </c>
    </row>
    <row r="29" spans="2:15" ht="15.75" x14ac:dyDescent="0.25">
      <c r="B29" s="33"/>
    </row>
    <row r="30" spans="2:15" ht="15.75" x14ac:dyDescent="0.25">
      <c r="B30" s="9">
        <v>14</v>
      </c>
      <c r="C30" s="34" t="str">
        <f>'Summary Lump Sum'!C30</f>
        <v>All other works and obligations under the Contract NOT INCLUDED ELSEWHERE in this Schedule</v>
      </c>
      <c r="E30" s="4">
        <v>0</v>
      </c>
      <c r="G30" s="4">
        <f>'Summary Lump Sum'!E30</f>
        <v>0</v>
      </c>
      <c r="K30" s="40">
        <f>(G30/$G$39)</f>
        <v>0</v>
      </c>
      <c r="M30" s="35">
        <f>K30*$E$39</f>
        <v>0</v>
      </c>
      <c r="O30" s="35">
        <f>G30+M30</f>
        <v>0</v>
      </c>
    </row>
    <row r="32" spans="2:15" ht="15.75" x14ac:dyDescent="0.25">
      <c r="B32" s="9">
        <v>15</v>
      </c>
      <c r="C32" s="34" t="str">
        <f>'Summary Lump Sum'!C32</f>
        <v>Contingency</v>
      </c>
      <c r="E32" s="4">
        <f>'Summary Lump Sum'!E32</f>
        <v>5000</v>
      </c>
      <c r="G32" s="4">
        <v>0</v>
      </c>
      <c r="K32" s="40">
        <f>(G32/$G$39)</f>
        <v>0</v>
      </c>
      <c r="M32" s="35">
        <f>K32*$E$39</f>
        <v>0</v>
      </c>
      <c r="O32" s="35">
        <f>G32+M32</f>
        <v>0</v>
      </c>
    </row>
    <row r="34" spans="2:15" ht="15.75" x14ac:dyDescent="0.25">
      <c r="B34" s="9">
        <v>16</v>
      </c>
      <c r="C34" s="34" t="str">
        <f>'Summary Lump Sum'!C34</f>
        <v>Head Office Overheads</v>
      </c>
      <c r="E34" s="4">
        <f>'Summary Lump Sum'!E34</f>
        <v>12671.903999999997</v>
      </c>
      <c r="G34" s="4">
        <v>0</v>
      </c>
      <c r="K34" s="40">
        <f>(G34/$G$39)</f>
        <v>0</v>
      </c>
      <c r="M34" s="35">
        <f>K34*$E$39</f>
        <v>0</v>
      </c>
      <c r="O34" s="35">
        <f>G34+M34</f>
        <v>0</v>
      </c>
    </row>
    <row r="36" spans="2:15" ht="15.75" x14ac:dyDescent="0.25">
      <c r="B36" s="9">
        <v>17</v>
      </c>
      <c r="C36" s="34" t="str">
        <f>'Summary Lump Sum'!C36</f>
        <v>Risk and Profit</v>
      </c>
      <c r="E36" s="4">
        <f>'Summary Lump Sum'!E36</f>
        <v>9051.3599999999969</v>
      </c>
      <c r="G36" s="4">
        <v>0</v>
      </c>
      <c r="K36" s="40">
        <f>(G36/$G$39)</f>
        <v>0</v>
      </c>
      <c r="M36" s="35">
        <f>K36*$E$39</f>
        <v>0</v>
      </c>
      <c r="O36" s="35">
        <f>G36+M36</f>
        <v>0</v>
      </c>
    </row>
    <row r="39" spans="2:15" x14ac:dyDescent="0.25">
      <c r="C39" s="38" t="s">
        <v>113</v>
      </c>
      <c r="E39" s="5">
        <f>SUM(E4:E36)</f>
        <v>26723.263999999992</v>
      </c>
      <c r="G39" s="5">
        <f>SUM(G4:G36)</f>
        <v>176027.2</v>
      </c>
      <c r="H39" s="5"/>
      <c r="I39" s="5"/>
      <c r="K39" s="41">
        <f>SUM(K4:K36)</f>
        <v>0.99999999999999989</v>
      </c>
      <c r="M39" s="5">
        <f>SUM(M4:M36)</f>
        <v>26723.263999999988</v>
      </c>
      <c r="O39" s="5">
        <f>SUM(O4:O36)</f>
        <v>202750.46400000001</v>
      </c>
    </row>
    <row r="42" spans="2:15" x14ac:dyDescent="0.25">
      <c r="C42" s="38" t="s">
        <v>114</v>
      </c>
      <c r="I42" s="39">
        <f>E39+G39</f>
        <v>202750.46400000001</v>
      </c>
    </row>
    <row r="43" spans="2:15" x14ac:dyDescent="0.25">
      <c r="I43" s="8">
        <f>'Estimate Lump Sum'!L592</f>
        <v>202750.46399999992</v>
      </c>
    </row>
    <row r="44" spans="2:15" x14ac:dyDescent="0.25">
      <c r="I44" s="36">
        <f>I42-I43</f>
        <v>0</v>
      </c>
      <c r="M44" s="36">
        <f>E39-M39</f>
        <v>0</v>
      </c>
      <c r="O44" s="36">
        <f>O39-I42</f>
        <v>0</v>
      </c>
    </row>
    <row r="45" spans="2:15" x14ac:dyDescent="0.25">
      <c r="I45" s="43" t="s">
        <v>44</v>
      </c>
      <c r="M45" s="43" t="s">
        <v>44</v>
      </c>
      <c r="O45" s="43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39"/>
  <sheetViews>
    <sheetView topLeftCell="A16" workbookViewId="0">
      <selection activeCell="E38" sqref="E38"/>
    </sheetView>
  </sheetViews>
  <sheetFormatPr defaultRowHeight="15" x14ac:dyDescent="0.25"/>
  <cols>
    <col min="1" max="1" width="1.7109375" customWidth="1"/>
    <col min="2" max="2" width="7.140625" style="9" customWidth="1"/>
    <col min="3" max="3" width="47.28515625" customWidth="1"/>
    <col min="5" max="5" width="14.28515625" style="4" bestFit="1" customWidth="1"/>
    <col min="6" max="6" width="11" bestFit="1" customWidth="1"/>
  </cols>
  <sheetData>
    <row r="2" spans="2:5" x14ac:dyDescent="0.25">
      <c r="B2" s="32" t="s">
        <v>12</v>
      </c>
      <c r="C2" s="32" t="s">
        <v>13</v>
      </c>
      <c r="E2" s="3" t="s">
        <v>8</v>
      </c>
    </row>
    <row r="3" spans="2:5" x14ac:dyDescent="0.25">
      <c r="B3" s="1"/>
      <c r="C3" s="1"/>
    </row>
    <row r="4" spans="2:5" ht="15.75" x14ac:dyDescent="0.25">
      <c r="B4" s="33">
        <v>1</v>
      </c>
      <c r="C4" s="34" t="str">
        <f>'Estimate Lump Sum'!C2</f>
        <v>Management and Staff</v>
      </c>
      <c r="E4" s="4">
        <f>'Estimate Lump Sum'!L23</f>
        <v>18000</v>
      </c>
    </row>
    <row r="6" spans="2:5" ht="15.75" x14ac:dyDescent="0.25">
      <c r="B6" s="33">
        <v>2</v>
      </c>
      <c r="C6" s="34" t="str">
        <f>'Estimate Lump Sum'!C26</f>
        <v>Preliminaries</v>
      </c>
      <c r="E6" s="4">
        <f>'Estimate Lump Sum'!L104</f>
        <v>4600</v>
      </c>
    </row>
    <row r="8" spans="2:5" ht="15.75" x14ac:dyDescent="0.25">
      <c r="B8" s="33">
        <v>3</v>
      </c>
      <c r="C8" s="34" t="str">
        <f>'Estimate Lump Sum'!C107</f>
        <v>Site Establishment</v>
      </c>
      <c r="E8" s="4">
        <f>'Estimate Lump Sum'!L185</f>
        <v>5500</v>
      </c>
    </row>
    <row r="10" spans="2:5" ht="15.75" x14ac:dyDescent="0.25">
      <c r="B10" s="33">
        <v>4</v>
      </c>
      <c r="C10" s="34" t="str">
        <f>'Estimate Lump Sum'!C188</f>
        <v>Demolish and remove the existing 2 discus + 2 shot put stations, cages and footings</v>
      </c>
      <c r="E10" s="4">
        <f>'Estimate Lump Sum'!L201</f>
        <v>3778.8</v>
      </c>
    </row>
    <row r="12" spans="2:5" ht="15.75" x14ac:dyDescent="0.25">
      <c r="B12" s="33">
        <v>5</v>
      </c>
      <c r="C12" t="str">
        <f>'Estimate Lump Sum'!C204</f>
        <v>Demolish and remove the long jump pit walls and pit sand</v>
      </c>
      <c r="E12" s="4">
        <f>'Estimate Lump Sum'!L217</f>
        <v>6937.6</v>
      </c>
    </row>
    <row r="13" spans="2:5" ht="15.75" x14ac:dyDescent="0.25">
      <c r="B13" s="33"/>
    </row>
    <row r="14" spans="2:5" ht="15.75" x14ac:dyDescent="0.25">
      <c r="B14" s="33">
        <v>6</v>
      </c>
      <c r="C14" t="str">
        <f>'Estimate Lump Sum'!C220</f>
        <v>Excavate and remove the soil between the existing long jump run ups and install the additional concrete</v>
      </c>
      <c r="E14" s="4">
        <f>'Estimate Lump Sum'!L279</f>
        <v>14983.199999999999</v>
      </c>
    </row>
    <row r="15" spans="2:5" ht="15.75" x14ac:dyDescent="0.25">
      <c r="B15" s="33"/>
    </row>
    <row r="16" spans="2:5" ht="15.75" x14ac:dyDescent="0.25">
      <c r="B16" s="33">
        <v>7</v>
      </c>
      <c r="C16" t="str">
        <f>'Estimate Lump Sum'!C282</f>
        <v>Construct the 2 new discus stations</v>
      </c>
      <c r="E16" s="4">
        <f>'Estimate Lump Sum'!L349</f>
        <v>12188.800000000001</v>
      </c>
    </row>
    <row r="17" spans="2:5" ht="15.75" x14ac:dyDescent="0.25">
      <c r="B17" s="33"/>
    </row>
    <row r="18" spans="2:5" ht="15.75" x14ac:dyDescent="0.25">
      <c r="B18" s="33">
        <v>8</v>
      </c>
      <c r="C18" t="str">
        <f>'Estimate Lump Sum'!C352</f>
        <v>Construct the 3 new shot put stations</v>
      </c>
      <c r="E18" s="4">
        <f>'Estimate Lump Sum'!L425</f>
        <v>12534.6</v>
      </c>
    </row>
    <row r="19" spans="2:5" ht="15.75" x14ac:dyDescent="0.25">
      <c r="B19" s="33"/>
    </row>
    <row r="20" spans="2:5" ht="15.75" x14ac:dyDescent="0.25">
      <c r="B20" s="33">
        <v>9</v>
      </c>
      <c r="C20" t="str">
        <f>'Estimate Lump Sum'!C428</f>
        <v>Construct the new long jump pit walls</v>
      </c>
      <c r="E20" s="4">
        <f>'Estimate Lump Sum'!L499</f>
        <v>29581.4</v>
      </c>
    </row>
    <row r="21" spans="2:5" ht="15.75" x14ac:dyDescent="0.25">
      <c r="B21" s="33"/>
    </row>
    <row r="22" spans="2:5" ht="15.75" x14ac:dyDescent="0.25">
      <c r="B22" s="33">
        <v>10</v>
      </c>
      <c r="C22" t="str">
        <f>'Estimate Lump Sum'!C502</f>
        <v>Supply and install new pit sand</v>
      </c>
      <c r="E22" s="4">
        <f>'Estimate Lump Sum'!L511</f>
        <v>2832.8</v>
      </c>
    </row>
    <row r="23" spans="2:5" ht="15.75" x14ac:dyDescent="0.25">
      <c r="B23" s="33"/>
    </row>
    <row r="24" spans="2:5" ht="15.75" x14ac:dyDescent="0.25">
      <c r="B24" s="33">
        <v>11</v>
      </c>
      <c r="C24" t="str">
        <f>'Estimate Lump Sum'!C514</f>
        <v>Supply, prep and install the new rubber sporting surface on the discus, shot put stations and long jump run ups</v>
      </c>
      <c r="E24" s="4">
        <f>'Estimate Lump Sum'!L534</f>
        <v>58590</v>
      </c>
    </row>
    <row r="25" spans="2:5" ht="15.75" x14ac:dyDescent="0.25">
      <c r="B25" s="33"/>
    </row>
    <row r="26" spans="2:5" ht="15.75" x14ac:dyDescent="0.25">
      <c r="B26" s="33">
        <v>12</v>
      </c>
      <c r="C26" t="str">
        <f>'Estimate Lump Sum'!C537</f>
        <v xml:space="preserve">Install the required drainage </v>
      </c>
      <c r="E26" s="4">
        <f>'Estimate Lump Sum'!L547</f>
        <v>3500</v>
      </c>
    </row>
    <row r="27" spans="2:5" ht="15.75" x14ac:dyDescent="0.25">
      <c r="B27" s="33"/>
    </row>
    <row r="28" spans="2:5" ht="15.75" x14ac:dyDescent="0.25">
      <c r="B28" s="33">
        <v>13</v>
      </c>
      <c r="C28" t="str">
        <f>'Estimate Lump Sum'!C550</f>
        <v>Site restorations and clean-up</v>
      </c>
      <c r="E28" s="4">
        <f>'Estimate Lump Sum'!L560</f>
        <v>3000</v>
      </c>
    </row>
    <row r="29" spans="2:5" ht="15.75" x14ac:dyDescent="0.25">
      <c r="B29" s="33"/>
    </row>
    <row r="30" spans="2:5" ht="15.75" x14ac:dyDescent="0.25">
      <c r="B30" s="9">
        <v>14</v>
      </c>
      <c r="C30" s="34" t="str">
        <f>'Estimate Lump Sum'!C563</f>
        <v>All other works and obligations under the Contract NOT INCLUDED ELSEWHERE in this Schedule</v>
      </c>
      <c r="E30" s="4">
        <f>'Estimate Lump Sum'!L571</f>
        <v>0</v>
      </c>
    </row>
    <row r="32" spans="2:5" ht="15.75" x14ac:dyDescent="0.25">
      <c r="B32" s="9">
        <v>15</v>
      </c>
      <c r="C32" s="34" t="str">
        <f>'Estimate Lump Sum'!C574</f>
        <v>Contingency</v>
      </c>
      <c r="E32" s="4">
        <f>'Estimate Lump Sum'!L582</f>
        <v>5000</v>
      </c>
    </row>
    <row r="34" spans="2:7" x14ac:dyDescent="0.25">
      <c r="B34" s="9">
        <v>16</v>
      </c>
      <c r="C34" t="s">
        <v>99</v>
      </c>
      <c r="E34" s="4">
        <f>'Estimate Lump Sum'!L589</f>
        <v>12671.903999999997</v>
      </c>
    </row>
    <row r="36" spans="2:7" x14ac:dyDescent="0.25">
      <c r="B36" s="9">
        <v>17</v>
      </c>
      <c r="C36" t="s">
        <v>5</v>
      </c>
      <c r="E36" s="4">
        <f>'Estimate Lump Sum'!L590</f>
        <v>9051.3599999999969</v>
      </c>
    </row>
    <row r="38" spans="2:7" x14ac:dyDescent="0.25">
      <c r="C38" s="38" t="s">
        <v>110</v>
      </c>
      <c r="E38" s="5">
        <f>SUM(E4:E36)</f>
        <v>202750.46400000001</v>
      </c>
    </row>
    <row r="39" spans="2:7" x14ac:dyDescent="0.25">
      <c r="E39" s="8">
        <f>'Estimate Lump Sum'!L592</f>
        <v>202750.46399999992</v>
      </c>
      <c r="F39" s="36">
        <f>E38-E39</f>
        <v>0</v>
      </c>
      <c r="G39" s="37" t="s">
        <v>44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92"/>
  <sheetViews>
    <sheetView tabSelected="1" zoomScale="80" zoomScaleNormal="80" zoomScalePageLayoutView="80" workbookViewId="0">
      <selection activeCell="I466" sqref="I466"/>
    </sheetView>
  </sheetViews>
  <sheetFormatPr defaultRowHeight="15" x14ac:dyDescent="0.25"/>
  <cols>
    <col min="1" max="1" width="1.7109375" style="71" customWidth="1"/>
    <col min="2" max="2" width="7.140625" style="76" customWidth="1"/>
    <col min="3" max="3" width="47.28515625" style="71" customWidth="1"/>
    <col min="4" max="4" width="18.42578125" style="71" customWidth="1"/>
    <col min="5" max="5" width="9.85546875" style="76" bestFit="1" customWidth="1"/>
    <col min="6" max="6" width="13.42578125" style="76" bestFit="1" customWidth="1"/>
    <col min="7" max="7" width="10.5703125" style="76" bestFit="1" customWidth="1"/>
    <col min="8" max="8" width="9.140625" style="77"/>
    <col min="9" max="9" width="17.28515625" style="78" bestFit="1" customWidth="1"/>
    <col min="10" max="10" width="19.140625" style="78" bestFit="1" customWidth="1"/>
    <col min="11" max="11" width="10.5703125" style="71" bestFit="1" customWidth="1"/>
    <col min="12" max="12" width="18.7109375" style="78" bestFit="1" customWidth="1"/>
    <col min="13" max="13" width="2" style="71" customWidth="1"/>
    <col min="14" max="14" width="16.85546875" style="78" bestFit="1" customWidth="1"/>
    <col min="15" max="15" width="16.85546875" style="71" bestFit="1" customWidth="1"/>
    <col min="16" max="16" width="10.140625" style="71" bestFit="1" customWidth="1"/>
    <col min="17" max="16384" width="9.140625" style="71"/>
  </cols>
  <sheetData>
    <row r="1" spans="1:15" s="73" customFormat="1" x14ac:dyDescent="0.25">
      <c r="A1" s="67"/>
      <c r="B1" s="68" t="s">
        <v>12</v>
      </c>
      <c r="C1" s="266" t="s">
        <v>13</v>
      </c>
      <c r="D1" s="266"/>
      <c r="E1" s="266" t="s">
        <v>11</v>
      </c>
      <c r="F1" s="266"/>
      <c r="G1" s="266"/>
      <c r="H1" s="69" t="s">
        <v>10</v>
      </c>
      <c r="I1" s="70" t="s">
        <v>9</v>
      </c>
      <c r="J1" s="70" t="s">
        <v>0</v>
      </c>
      <c r="K1" s="68" t="s">
        <v>7</v>
      </c>
      <c r="L1" s="70" t="s">
        <v>8</v>
      </c>
      <c r="M1" s="71"/>
      <c r="N1" s="72" t="s">
        <v>44</v>
      </c>
    </row>
    <row r="2" spans="1:15" ht="15.75" x14ac:dyDescent="0.25">
      <c r="B2" s="74">
        <v>1</v>
      </c>
      <c r="C2" s="75" t="s">
        <v>106</v>
      </c>
    </row>
    <row r="3" spans="1:15" x14ac:dyDescent="0.25">
      <c r="C3" s="73"/>
      <c r="D3" s="79"/>
    </row>
    <row r="4" spans="1:15" x14ac:dyDescent="0.25">
      <c r="B4" s="80">
        <v>1.1000000000000001</v>
      </c>
      <c r="C4" s="73" t="s">
        <v>46</v>
      </c>
      <c r="D4" s="79"/>
      <c r="G4" s="80">
        <v>0</v>
      </c>
      <c r="H4" s="166" t="s">
        <v>176</v>
      </c>
    </row>
    <row r="5" spans="1:15" x14ac:dyDescent="0.25">
      <c r="B5" s="76" t="s">
        <v>14</v>
      </c>
      <c r="C5" s="71" t="s">
        <v>52</v>
      </c>
      <c r="D5" s="108" t="s">
        <v>144</v>
      </c>
      <c r="E5" s="76">
        <v>1</v>
      </c>
      <c r="F5" s="76" t="s">
        <v>57</v>
      </c>
      <c r="G5" s="76">
        <v>0</v>
      </c>
      <c r="H5" s="6" t="s">
        <v>176</v>
      </c>
      <c r="I5" s="78">
        <v>0</v>
      </c>
      <c r="J5" s="78">
        <f>E5*G5*I5</f>
        <v>0</v>
      </c>
      <c r="K5" s="84">
        <v>1</v>
      </c>
      <c r="L5" s="78">
        <f t="shared" ref="L5" si="0">J5*K5</f>
        <v>0</v>
      </c>
    </row>
    <row r="6" spans="1:15" x14ac:dyDescent="0.25">
      <c r="D6" s="79"/>
      <c r="H6" s="85" t="str">
        <f>H4</f>
        <v>wks</v>
      </c>
      <c r="I6" s="86" t="e">
        <f>L6/G4</f>
        <v>#DIV/0!</v>
      </c>
      <c r="J6" s="87">
        <f>SUM(J5:J5)</f>
        <v>0</v>
      </c>
      <c r="K6" s="88"/>
      <c r="L6" s="87">
        <f>SUM(L5:L5)</f>
        <v>0</v>
      </c>
      <c r="N6" s="89">
        <f>SUM(L5:L5)</f>
        <v>0</v>
      </c>
      <c r="O6" s="90">
        <f>N6-L6</f>
        <v>0</v>
      </c>
    </row>
    <row r="7" spans="1:15" x14ac:dyDescent="0.25">
      <c r="D7" s="79"/>
    </row>
    <row r="8" spans="1:15" x14ac:dyDescent="0.25">
      <c r="B8" s="80">
        <v>1.2</v>
      </c>
      <c r="C8" s="73" t="s">
        <v>53</v>
      </c>
      <c r="D8" s="79"/>
      <c r="G8" s="80">
        <v>0</v>
      </c>
      <c r="H8" s="166" t="s">
        <v>176</v>
      </c>
      <c r="K8" s="84"/>
    </row>
    <row r="9" spans="1:15" x14ac:dyDescent="0.25">
      <c r="B9" s="76" t="s">
        <v>14</v>
      </c>
      <c r="C9" s="71" t="s">
        <v>126</v>
      </c>
      <c r="D9" s="82"/>
      <c r="E9" s="76">
        <v>1</v>
      </c>
      <c r="F9" s="76" t="s">
        <v>57</v>
      </c>
      <c r="G9" s="9">
        <v>0</v>
      </c>
      <c r="H9" s="6" t="s">
        <v>176</v>
      </c>
      <c r="I9" s="78">
        <v>0</v>
      </c>
      <c r="J9" s="78">
        <f>E9*G9*I9</f>
        <v>0</v>
      </c>
      <c r="K9" s="84">
        <v>1</v>
      </c>
      <c r="L9" s="78">
        <f>J9*K9</f>
        <v>0</v>
      </c>
    </row>
    <row r="10" spans="1:15" x14ac:dyDescent="0.25">
      <c r="B10" s="76" t="s">
        <v>15</v>
      </c>
      <c r="C10" s="71" t="s">
        <v>101</v>
      </c>
      <c r="D10" s="91"/>
      <c r="E10" s="76">
        <v>0</v>
      </c>
      <c r="F10" s="76" t="s">
        <v>57</v>
      </c>
      <c r="G10" s="76">
        <v>0</v>
      </c>
      <c r="H10" s="83" t="s">
        <v>103</v>
      </c>
      <c r="I10" s="78">
        <v>0</v>
      </c>
      <c r="J10" s="78">
        <f>E10*G10*I10</f>
        <v>0</v>
      </c>
      <c r="K10" s="84">
        <v>1</v>
      </c>
      <c r="L10" s="78">
        <f>J10*K10</f>
        <v>0</v>
      </c>
    </row>
    <row r="11" spans="1:15" x14ac:dyDescent="0.25">
      <c r="D11" s="79"/>
      <c r="H11" s="85" t="str">
        <f>H8</f>
        <v>wks</v>
      </c>
      <c r="I11" s="86" t="e">
        <f>L11/G8</f>
        <v>#DIV/0!</v>
      </c>
      <c r="J11" s="87">
        <f>SUM(J9:J10)</f>
        <v>0</v>
      </c>
      <c r="K11" s="88"/>
      <c r="L11" s="87">
        <f>SUM(L9:L10)</f>
        <v>0</v>
      </c>
      <c r="N11" s="89">
        <f>SUM(L9:L10)</f>
        <v>0</v>
      </c>
      <c r="O11" s="90">
        <f>N11-L11</f>
        <v>0</v>
      </c>
    </row>
    <row r="12" spans="1:15" x14ac:dyDescent="0.25">
      <c r="D12" s="79"/>
      <c r="H12" s="85"/>
      <c r="I12" s="86"/>
      <c r="J12" s="87"/>
      <c r="K12" s="88"/>
      <c r="L12" s="87"/>
      <c r="N12" s="89"/>
    </row>
    <row r="13" spans="1:15" x14ac:dyDescent="0.25">
      <c r="B13" s="80">
        <v>1.3</v>
      </c>
      <c r="C13" s="73" t="s">
        <v>54</v>
      </c>
      <c r="D13" s="79"/>
      <c r="G13" s="80">
        <v>6</v>
      </c>
      <c r="H13" s="166" t="s">
        <v>176</v>
      </c>
      <c r="K13" s="84"/>
    </row>
    <row r="14" spans="1:15" x14ac:dyDescent="0.25">
      <c r="B14" s="76" t="s">
        <v>14</v>
      </c>
      <c r="C14" s="71" t="s">
        <v>119</v>
      </c>
      <c r="D14" s="82"/>
      <c r="E14" s="76">
        <v>1</v>
      </c>
      <c r="F14" s="76" t="s">
        <v>57</v>
      </c>
      <c r="G14" s="76">
        <v>6</v>
      </c>
      <c r="H14" s="6" t="s">
        <v>176</v>
      </c>
      <c r="I14" s="78">
        <v>3000</v>
      </c>
      <c r="J14" s="78">
        <f>E14*G14*I14</f>
        <v>18000</v>
      </c>
      <c r="K14" s="84">
        <v>1</v>
      </c>
      <c r="L14" s="78">
        <f>J14*K14</f>
        <v>18000</v>
      </c>
    </row>
    <row r="15" spans="1:15" x14ac:dyDescent="0.25">
      <c r="D15" s="79"/>
      <c r="H15" s="85" t="str">
        <f>H13</f>
        <v>wks</v>
      </c>
      <c r="I15" s="86">
        <f>L15/G13</f>
        <v>3000</v>
      </c>
      <c r="J15" s="87">
        <f>SUM(J14:J14)</f>
        <v>18000</v>
      </c>
      <c r="K15" s="88"/>
      <c r="L15" s="87">
        <f>SUM(L14:L14)</f>
        <v>18000</v>
      </c>
      <c r="N15" s="89">
        <f>SUM(L14:L14)</f>
        <v>18000</v>
      </c>
      <c r="O15" s="90">
        <f>N15-L15</f>
        <v>0</v>
      </c>
    </row>
    <row r="16" spans="1:15" x14ac:dyDescent="0.25">
      <c r="D16" s="79"/>
      <c r="J16" s="87"/>
      <c r="K16" s="88"/>
      <c r="L16" s="87"/>
    </row>
    <row r="17" spans="1:15" x14ac:dyDescent="0.25">
      <c r="B17" s="80">
        <v>1.4</v>
      </c>
      <c r="C17" s="73" t="s">
        <v>42</v>
      </c>
      <c r="D17" s="79"/>
      <c r="G17" s="80">
        <v>1</v>
      </c>
      <c r="H17" s="81" t="s">
        <v>24</v>
      </c>
      <c r="K17" s="84"/>
    </row>
    <row r="18" spans="1:15" x14ac:dyDescent="0.25">
      <c r="B18" s="76" t="s">
        <v>14</v>
      </c>
      <c r="C18" s="71" t="s">
        <v>56</v>
      </c>
      <c r="D18" s="82"/>
      <c r="E18" s="76">
        <v>1</v>
      </c>
      <c r="F18" s="76" t="s">
        <v>55</v>
      </c>
      <c r="G18" s="76">
        <v>1</v>
      </c>
      <c r="H18" s="83" t="s">
        <v>55</v>
      </c>
      <c r="I18" s="78">
        <v>0</v>
      </c>
      <c r="J18" s="78">
        <f>E18*G18*I18</f>
        <v>0</v>
      </c>
      <c r="K18" s="84">
        <v>1</v>
      </c>
      <c r="L18" s="78">
        <f>J18*K18</f>
        <v>0</v>
      </c>
    </row>
    <row r="19" spans="1:15" x14ac:dyDescent="0.25">
      <c r="D19" s="79"/>
      <c r="H19" s="85" t="str">
        <f>H17</f>
        <v>item</v>
      </c>
      <c r="I19" s="86">
        <f>L19/G17</f>
        <v>0</v>
      </c>
      <c r="J19" s="87">
        <f>SUM(J18:J18)</f>
        <v>0</v>
      </c>
      <c r="K19" s="88"/>
      <c r="L19" s="87">
        <f>SUM(L18:L18)</f>
        <v>0</v>
      </c>
      <c r="N19" s="89">
        <f>SUM(L18:L18)</f>
        <v>0</v>
      </c>
      <c r="O19" s="90">
        <f>N19-L19</f>
        <v>0</v>
      </c>
    </row>
    <row r="20" spans="1:15" x14ac:dyDescent="0.25">
      <c r="J20" s="87"/>
      <c r="K20" s="88"/>
      <c r="L20" s="87"/>
    </row>
    <row r="21" spans="1:15" x14ac:dyDescent="0.25">
      <c r="H21" s="85"/>
      <c r="I21" s="86"/>
      <c r="J21" s="87"/>
      <c r="K21" s="88"/>
      <c r="L21" s="87"/>
    </row>
    <row r="22" spans="1:15" ht="15.75" thickBot="1" x14ac:dyDescent="0.3">
      <c r="I22" s="92"/>
      <c r="J22" s="87"/>
      <c r="K22" s="88"/>
      <c r="L22" s="87"/>
    </row>
    <row r="23" spans="1:15" ht="15.75" thickBot="1" x14ac:dyDescent="0.3">
      <c r="B23" s="93">
        <v>1</v>
      </c>
      <c r="C23" s="94" t="s">
        <v>40</v>
      </c>
      <c r="D23" s="94" t="str">
        <f>C2</f>
        <v>Management and Staff</v>
      </c>
      <c r="E23" s="95"/>
      <c r="F23" s="95"/>
      <c r="G23" s="173">
        <v>6</v>
      </c>
      <c r="H23" s="173" t="s">
        <v>176</v>
      </c>
      <c r="I23" s="96">
        <f>L23/G23</f>
        <v>3000</v>
      </c>
      <c r="J23" s="97">
        <f>SUM(J2:J22)/2</f>
        <v>18000</v>
      </c>
      <c r="K23" s="98"/>
      <c r="L23" s="99">
        <f>SUM(L2:L22)/2</f>
        <v>18000</v>
      </c>
      <c r="M23" s="100"/>
      <c r="N23" s="90">
        <f>O23-L23</f>
        <v>0</v>
      </c>
      <c r="O23" s="89">
        <f>SUM(N2:N22)</f>
        <v>18000</v>
      </c>
    </row>
    <row r="24" spans="1:15" x14ac:dyDescent="0.25">
      <c r="B24" s="80"/>
      <c r="C24" s="73"/>
      <c r="D24" s="73"/>
      <c r="H24" s="85"/>
      <c r="I24" s="86"/>
      <c r="J24" s="87"/>
      <c r="K24" s="88"/>
      <c r="L24" s="87"/>
      <c r="M24" s="100"/>
      <c r="N24" s="90"/>
      <c r="O24" s="101"/>
    </row>
    <row r="25" spans="1:15" x14ac:dyDescent="0.25">
      <c r="A25" s="67"/>
      <c r="B25" s="68" t="s">
        <v>12</v>
      </c>
      <c r="C25" s="266" t="s">
        <v>13</v>
      </c>
      <c r="D25" s="266"/>
      <c r="E25" s="266" t="s">
        <v>11</v>
      </c>
      <c r="F25" s="266"/>
      <c r="G25" s="266"/>
      <c r="H25" s="69" t="s">
        <v>10</v>
      </c>
      <c r="I25" s="70" t="s">
        <v>9</v>
      </c>
      <c r="J25" s="70" t="s">
        <v>0</v>
      </c>
      <c r="K25" s="68" t="s">
        <v>7</v>
      </c>
      <c r="L25" s="70" t="s">
        <v>8</v>
      </c>
      <c r="N25" s="72" t="s">
        <v>44</v>
      </c>
      <c r="O25" s="73"/>
    </row>
    <row r="26" spans="1:15" ht="15.75" x14ac:dyDescent="0.25">
      <c r="B26" s="74">
        <v>2</v>
      </c>
      <c r="C26" s="75" t="s">
        <v>107</v>
      </c>
    </row>
    <row r="27" spans="1:15" x14ac:dyDescent="0.25">
      <c r="C27" s="73"/>
      <c r="D27" s="102"/>
    </row>
    <row r="28" spans="1:15" x14ac:dyDescent="0.25">
      <c r="B28" s="80">
        <v>2.1</v>
      </c>
      <c r="C28" s="73" t="s">
        <v>65</v>
      </c>
      <c r="D28" s="102"/>
      <c r="G28" s="80">
        <v>1</v>
      </c>
      <c r="H28" s="81" t="s">
        <v>24</v>
      </c>
    </row>
    <row r="29" spans="1:15" x14ac:dyDescent="0.25">
      <c r="B29" s="76" t="s">
        <v>14</v>
      </c>
      <c r="C29" s="71" t="s">
        <v>66</v>
      </c>
      <c r="D29" s="103"/>
      <c r="E29" s="76">
        <v>1</v>
      </c>
      <c r="F29" s="76" t="s">
        <v>24</v>
      </c>
      <c r="G29" s="76">
        <v>1</v>
      </c>
      <c r="H29" s="76" t="s">
        <v>24</v>
      </c>
      <c r="I29" s="78">
        <v>0</v>
      </c>
      <c r="J29" s="78">
        <f>E29*G29*I29</f>
        <v>0</v>
      </c>
      <c r="K29" s="84">
        <v>1</v>
      </c>
      <c r="L29" s="78">
        <f t="shared" ref="L29:L33" si="1">J29*K29</f>
        <v>0</v>
      </c>
    </row>
    <row r="30" spans="1:15" x14ac:dyDescent="0.25">
      <c r="B30" s="76" t="s">
        <v>15</v>
      </c>
      <c r="C30" s="71" t="s">
        <v>67</v>
      </c>
      <c r="D30" s="103"/>
      <c r="E30" s="76">
        <v>1</v>
      </c>
      <c r="F30" s="76" t="s">
        <v>24</v>
      </c>
      <c r="G30" s="76">
        <v>1</v>
      </c>
      <c r="H30" s="76" t="s">
        <v>24</v>
      </c>
      <c r="I30" s="78">
        <v>0</v>
      </c>
      <c r="J30" s="78">
        <f>E30*G30*I30</f>
        <v>0</v>
      </c>
      <c r="K30" s="84">
        <v>1</v>
      </c>
      <c r="L30" s="78">
        <f t="shared" si="1"/>
        <v>0</v>
      </c>
    </row>
    <row r="31" spans="1:15" x14ac:dyDescent="0.25">
      <c r="B31" s="76" t="s">
        <v>16</v>
      </c>
      <c r="C31" s="71" t="s">
        <v>68</v>
      </c>
      <c r="D31" s="103"/>
      <c r="E31" s="76">
        <v>1</v>
      </c>
      <c r="F31" s="76" t="s">
        <v>24</v>
      </c>
      <c r="G31" s="76">
        <v>1</v>
      </c>
      <c r="H31" s="76" t="s">
        <v>24</v>
      </c>
      <c r="I31" s="78">
        <v>0</v>
      </c>
      <c r="J31" s="78">
        <f>E31*G31*I31</f>
        <v>0</v>
      </c>
      <c r="K31" s="84">
        <v>1</v>
      </c>
      <c r="L31" s="78">
        <f t="shared" si="1"/>
        <v>0</v>
      </c>
    </row>
    <row r="32" spans="1:15" x14ac:dyDescent="0.25">
      <c r="B32" s="76" t="s">
        <v>17</v>
      </c>
      <c r="C32" s="71" t="s">
        <v>69</v>
      </c>
      <c r="D32" s="103"/>
      <c r="E32" s="76">
        <v>1</v>
      </c>
      <c r="F32" s="76" t="s">
        <v>24</v>
      </c>
      <c r="G32" s="76">
        <v>1</v>
      </c>
      <c r="H32" s="76" t="s">
        <v>24</v>
      </c>
      <c r="I32" s="78">
        <v>0</v>
      </c>
      <c r="J32" s="78">
        <f>E32*G32*I32</f>
        <v>0</v>
      </c>
      <c r="K32" s="84">
        <v>1</v>
      </c>
      <c r="L32" s="78">
        <f t="shared" si="1"/>
        <v>0</v>
      </c>
    </row>
    <row r="33" spans="2:15" x14ac:dyDescent="0.25">
      <c r="B33" s="76" t="s">
        <v>16</v>
      </c>
      <c r="C33" s="71" t="s">
        <v>70</v>
      </c>
      <c r="D33" s="103"/>
      <c r="E33" s="76">
        <v>1</v>
      </c>
      <c r="F33" s="76" t="s">
        <v>24</v>
      </c>
      <c r="G33" s="76">
        <v>1</v>
      </c>
      <c r="H33" s="76" t="s">
        <v>24</v>
      </c>
      <c r="I33" s="78">
        <v>0</v>
      </c>
      <c r="J33" s="78">
        <f>E33*G33*I33</f>
        <v>0</v>
      </c>
      <c r="K33" s="84">
        <v>1</v>
      </c>
      <c r="L33" s="78">
        <f t="shared" si="1"/>
        <v>0</v>
      </c>
    </row>
    <row r="34" spans="2:15" x14ac:dyDescent="0.25">
      <c r="D34" s="102"/>
      <c r="H34" s="85" t="str">
        <f>H28</f>
        <v>item</v>
      </c>
      <c r="I34" s="86">
        <f>L34/G28</f>
        <v>0</v>
      </c>
      <c r="J34" s="87">
        <f>SUM(J29:J33)</f>
        <v>0</v>
      </c>
      <c r="K34" s="88"/>
      <c r="L34" s="87">
        <f>SUM(L29:L33)</f>
        <v>0</v>
      </c>
      <c r="N34" s="89">
        <f>SUM(L34:M34)</f>
        <v>0</v>
      </c>
      <c r="O34" s="90">
        <f>N34-L34</f>
        <v>0</v>
      </c>
    </row>
    <row r="35" spans="2:15" x14ac:dyDescent="0.25">
      <c r="C35" s="73"/>
      <c r="D35" s="102"/>
    </row>
    <row r="36" spans="2:15" x14ac:dyDescent="0.25">
      <c r="B36" s="80">
        <v>2.2000000000000002</v>
      </c>
      <c r="C36" s="73" t="s">
        <v>48</v>
      </c>
      <c r="D36" s="102"/>
      <c r="G36" s="80">
        <v>1</v>
      </c>
      <c r="H36" s="81" t="s">
        <v>24</v>
      </c>
    </row>
    <row r="37" spans="2:15" x14ac:dyDescent="0.25">
      <c r="B37" s="76" t="s">
        <v>14</v>
      </c>
      <c r="C37" s="71" t="s">
        <v>49</v>
      </c>
      <c r="D37" s="91"/>
      <c r="E37" s="76">
        <v>1</v>
      </c>
      <c r="F37" s="76" t="s">
        <v>24</v>
      </c>
      <c r="G37" s="76">
        <v>1</v>
      </c>
      <c r="H37" s="76" t="s">
        <v>24</v>
      </c>
      <c r="I37" s="78">
        <v>0</v>
      </c>
      <c r="J37" s="78">
        <f t="shared" ref="J37:J42" si="2">E37*G37*I37</f>
        <v>0</v>
      </c>
      <c r="K37" s="169">
        <v>1</v>
      </c>
      <c r="L37" s="78">
        <f t="shared" ref="L37:L42" si="3">J37*K37</f>
        <v>0</v>
      </c>
    </row>
    <row r="38" spans="2:15" x14ac:dyDescent="0.25">
      <c r="B38" s="76" t="s">
        <v>15</v>
      </c>
      <c r="C38" s="71" t="s">
        <v>120</v>
      </c>
      <c r="D38" s="103"/>
      <c r="E38" s="76">
        <v>1</v>
      </c>
      <c r="F38" s="76" t="s">
        <v>24</v>
      </c>
      <c r="G38" s="76">
        <v>1</v>
      </c>
      <c r="H38" s="76" t="s">
        <v>24</v>
      </c>
      <c r="I38" s="78">
        <v>0</v>
      </c>
      <c r="J38" s="78">
        <f t="shared" si="2"/>
        <v>0</v>
      </c>
      <c r="K38" s="169">
        <v>1</v>
      </c>
      <c r="L38" s="78">
        <f t="shared" si="3"/>
        <v>0</v>
      </c>
    </row>
    <row r="39" spans="2:15" x14ac:dyDescent="0.25">
      <c r="B39" s="76" t="s">
        <v>16</v>
      </c>
      <c r="C39" s="71" t="s">
        <v>71</v>
      </c>
      <c r="D39" s="103"/>
      <c r="E39" s="76">
        <v>1</v>
      </c>
      <c r="F39" s="76" t="s">
        <v>24</v>
      </c>
      <c r="G39" s="76">
        <v>1</v>
      </c>
      <c r="H39" s="76" t="s">
        <v>24</v>
      </c>
      <c r="I39" s="78">
        <v>0</v>
      </c>
      <c r="J39" s="78">
        <f t="shared" si="2"/>
        <v>0</v>
      </c>
      <c r="K39" s="169">
        <v>1</v>
      </c>
      <c r="L39" s="78">
        <f t="shared" si="3"/>
        <v>0</v>
      </c>
    </row>
    <row r="40" spans="2:15" x14ac:dyDescent="0.25">
      <c r="B40" s="76" t="s">
        <v>17</v>
      </c>
      <c r="C40" s="71" t="s">
        <v>72</v>
      </c>
      <c r="D40" s="104"/>
      <c r="E40" s="76">
        <v>1</v>
      </c>
      <c r="F40" s="76" t="s">
        <v>24</v>
      </c>
      <c r="G40" s="76">
        <v>1</v>
      </c>
      <c r="H40" s="76" t="s">
        <v>24</v>
      </c>
      <c r="I40" s="78">
        <v>0</v>
      </c>
      <c r="J40" s="78">
        <f t="shared" si="2"/>
        <v>0</v>
      </c>
      <c r="K40" s="169">
        <v>1</v>
      </c>
      <c r="L40" s="78">
        <f t="shared" si="3"/>
        <v>0</v>
      </c>
    </row>
    <row r="41" spans="2:15" x14ac:dyDescent="0.25">
      <c r="B41" s="76" t="s">
        <v>18</v>
      </c>
      <c r="C41" s="71" t="s">
        <v>73</v>
      </c>
      <c r="D41" s="103"/>
      <c r="E41" s="76">
        <v>1</v>
      </c>
      <c r="F41" s="76" t="s">
        <v>24</v>
      </c>
      <c r="G41" s="76">
        <v>1</v>
      </c>
      <c r="H41" s="76" t="s">
        <v>24</v>
      </c>
      <c r="I41" s="78">
        <v>0</v>
      </c>
      <c r="J41" s="78">
        <f t="shared" si="2"/>
        <v>0</v>
      </c>
      <c r="K41" s="169">
        <v>1</v>
      </c>
      <c r="L41" s="78">
        <f t="shared" si="3"/>
        <v>0</v>
      </c>
    </row>
    <row r="42" spans="2:15" x14ac:dyDescent="0.25">
      <c r="B42" s="76" t="s">
        <v>19</v>
      </c>
      <c r="C42" s="71" t="s">
        <v>121</v>
      </c>
      <c r="D42" s="103"/>
      <c r="E42" s="76">
        <v>1</v>
      </c>
      <c r="F42" s="76" t="s">
        <v>24</v>
      </c>
      <c r="G42" s="76">
        <v>1</v>
      </c>
      <c r="H42" s="76" t="s">
        <v>24</v>
      </c>
      <c r="I42" s="78">
        <v>0</v>
      </c>
      <c r="J42" s="78">
        <f t="shared" si="2"/>
        <v>0</v>
      </c>
      <c r="K42" s="169">
        <v>1</v>
      </c>
      <c r="L42" s="78">
        <f t="shared" si="3"/>
        <v>0</v>
      </c>
    </row>
    <row r="43" spans="2:15" x14ac:dyDescent="0.25">
      <c r="D43" s="102"/>
      <c r="H43" s="85" t="str">
        <f>H36</f>
        <v>item</v>
      </c>
      <c r="I43" s="86">
        <f>L43/G36</f>
        <v>0</v>
      </c>
      <c r="J43" s="87">
        <f>SUM(J37:J42)</f>
        <v>0</v>
      </c>
      <c r="K43" s="88"/>
      <c r="L43" s="87">
        <f>SUM(L37:L42)</f>
        <v>0</v>
      </c>
      <c r="N43" s="89">
        <f>SUM(L43:M43)</f>
        <v>0</v>
      </c>
      <c r="O43" s="90">
        <f>N43-L43</f>
        <v>0</v>
      </c>
    </row>
    <row r="44" spans="2:15" x14ac:dyDescent="0.25">
      <c r="D44" s="102"/>
      <c r="H44" s="85"/>
      <c r="I44" s="86"/>
      <c r="J44" s="87"/>
      <c r="K44" s="88"/>
      <c r="L44" s="87"/>
      <c r="N44" s="89"/>
    </row>
    <row r="45" spans="2:15" x14ac:dyDescent="0.25">
      <c r="B45" s="80">
        <v>2.2999999999999998</v>
      </c>
      <c r="C45" s="73" t="s">
        <v>22</v>
      </c>
      <c r="D45" s="102"/>
      <c r="G45" s="80">
        <v>6</v>
      </c>
      <c r="H45" s="166" t="s">
        <v>176</v>
      </c>
    </row>
    <row r="46" spans="2:15" x14ac:dyDescent="0.25">
      <c r="B46" s="76" t="s">
        <v>14</v>
      </c>
      <c r="C46" s="105" t="s">
        <v>134</v>
      </c>
      <c r="D46" s="102"/>
      <c r="E46" s="76">
        <v>1</v>
      </c>
      <c r="F46" s="76" t="s">
        <v>24</v>
      </c>
      <c r="G46" s="76">
        <v>1</v>
      </c>
      <c r="H46" s="76" t="s">
        <v>24</v>
      </c>
      <c r="I46" s="78">
        <v>0</v>
      </c>
      <c r="J46" s="78">
        <f t="shared" ref="J46:J51" si="4">E46*G46*I46</f>
        <v>0</v>
      </c>
      <c r="K46" s="84">
        <v>1</v>
      </c>
      <c r="L46" s="78">
        <f t="shared" ref="L46:L51" si="5">J46*K46</f>
        <v>0</v>
      </c>
    </row>
    <row r="47" spans="2:15" x14ac:dyDescent="0.25">
      <c r="B47" s="76" t="s">
        <v>15</v>
      </c>
      <c r="C47" s="105" t="s">
        <v>135</v>
      </c>
      <c r="D47" s="102"/>
      <c r="E47" s="76">
        <v>1</v>
      </c>
      <c r="F47" s="76" t="s">
        <v>24</v>
      </c>
      <c r="G47" s="76">
        <v>1</v>
      </c>
      <c r="H47" s="76" t="s">
        <v>24</v>
      </c>
      <c r="I47" s="78">
        <v>0</v>
      </c>
      <c r="J47" s="78">
        <f t="shared" si="4"/>
        <v>0</v>
      </c>
      <c r="K47" s="84">
        <v>1</v>
      </c>
      <c r="L47" s="78">
        <f t="shared" ref="L47" si="6">J47*K47</f>
        <v>0</v>
      </c>
    </row>
    <row r="48" spans="2:15" x14ac:dyDescent="0.25">
      <c r="B48" s="76" t="s">
        <v>16</v>
      </c>
      <c r="C48" s="105" t="s">
        <v>136</v>
      </c>
      <c r="D48" s="104"/>
      <c r="E48" s="76">
        <v>1</v>
      </c>
      <c r="F48" s="76" t="s">
        <v>24</v>
      </c>
      <c r="G48" s="76">
        <v>1</v>
      </c>
      <c r="H48" s="76" t="s">
        <v>24</v>
      </c>
      <c r="I48" s="78">
        <v>0</v>
      </c>
      <c r="J48" s="78">
        <f t="shared" si="4"/>
        <v>0</v>
      </c>
      <c r="K48" s="84">
        <v>1</v>
      </c>
      <c r="L48" s="78">
        <f t="shared" si="5"/>
        <v>0</v>
      </c>
    </row>
    <row r="49" spans="2:15" x14ac:dyDescent="0.25">
      <c r="B49" s="76" t="s">
        <v>17</v>
      </c>
      <c r="C49" s="106" t="s">
        <v>36</v>
      </c>
      <c r="D49" s="104"/>
      <c r="E49" s="76">
        <v>1</v>
      </c>
      <c r="F49" s="76" t="s">
        <v>24</v>
      </c>
      <c r="G49" s="76">
        <v>6</v>
      </c>
      <c r="H49" s="9" t="s">
        <v>176</v>
      </c>
      <c r="I49" s="78">
        <v>0</v>
      </c>
      <c r="J49" s="78">
        <f t="shared" si="4"/>
        <v>0</v>
      </c>
      <c r="K49" s="84">
        <v>1</v>
      </c>
      <c r="L49" s="78">
        <f t="shared" si="5"/>
        <v>0</v>
      </c>
    </row>
    <row r="50" spans="2:15" x14ac:dyDescent="0.25">
      <c r="B50" s="76" t="s">
        <v>18</v>
      </c>
      <c r="C50" s="106" t="s">
        <v>75</v>
      </c>
      <c r="D50" s="102"/>
      <c r="E50" s="76">
        <v>1</v>
      </c>
      <c r="F50" s="76" t="s">
        <v>24</v>
      </c>
      <c r="G50" s="76">
        <v>6</v>
      </c>
      <c r="H50" s="9" t="s">
        <v>176</v>
      </c>
      <c r="I50" s="78">
        <v>0</v>
      </c>
      <c r="J50" s="78">
        <f t="shared" si="4"/>
        <v>0</v>
      </c>
      <c r="K50" s="84">
        <v>1</v>
      </c>
      <c r="L50" s="78">
        <f t="shared" si="5"/>
        <v>0</v>
      </c>
    </row>
    <row r="51" spans="2:15" x14ac:dyDescent="0.25">
      <c r="B51" s="76" t="s">
        <v>19</v>
      </c>
      <c r="C51" s="107" t="s">
        <v>25</v>
      </c>
      <c r="D51" s="102"/>
      <c r="E51" s="76">
        <v>1</v>
      </c>
      <c r="F51" s="76" t="s">
        <v>24</v>
      </c>
      <c r="G51" s="76">
        <v>6</v>
      </c>
      <c r="H51" s="9" t="s">
        <v>176</v>
      </c>
      <c r="I51" s="78">
        <v>0</v>
      </c>
      <c r="J51" s="78">
        <f t="shared" si="4"/>
        <v>0</v>
      </c>
      <c r="K51" s="84">
        <v>1</v>
      </c>
      <c r="L51" s="78">
        <f t="shared" si="5"/>
        <v>0</v>
      </c>
    </row>
    <row r="52" spans="2:15" x14ac:dyDescent="0.25">
      <c r="C52" s="107"/>
      <c r="D52" s="102"/>
      <c r="H52" s="85" t="str">
        <f>H45</f>
        <v>wks</v>
      </c>
      <c r="I52" s="86">
        <f>L52/G45</f>
        <v>0</v>
      </c>
      <c r="J52" s="87">
        <f>SUM(J46:J51)</f>
        <v>0</v>
      </c>
      <c r="K52" s="88"/>
      <c r="L52" s="87">
        <f>SUM(L46:L51)</f>
        <v>0</v>
      </c>
      <c r="N52" s="89">
        <f>SUM(L46:L51)</f>
        <v>0</v>
      </c>
      <c r="O52" s="90">
        <f>N52-L52</f>
        <v>0</v>
      </c>
    </row>
    <row r="53" spans="2:15" x14ac:dyDescent="0.25">
      <c r="D53" s="102"/>
    </row>
    <row r="54" spans="2:15" x14ac:dyDescent="0.25">
      <c r="B54" s="80">
        <v>2.4</v>
      </c>
      <c r="C54" s="73" t="s">
        <v>122</v>
      </c>
      <c r="D54" s="102"/>
      <c r="G54" s="80">
        <v>6</v>
      </c>
      <c r="H54" s="166" t="s">
        <v>176</v>
      </c>
    </row>
    <row r="55" spans="2:15" x14ac:dyDescent="0.25">
      <c r="B55" s="76" t="s">
        <v>14</v>
      </c>
      <c r="C55" s="106" t="s">
        <v>76</v>
      </c>
      <c r="D55" s="108"/>
      <c r="E55" s="76">
        <v>1</v>
      </c>
      <c r="F55" s="76" t="s">
        <v>24</v>
      </c>
      <c r="G55" s="76">
        <v>6</v>
      </c>
      <c r="H55" s="9" t="s">
        <v>176</v>
      </c>
      <c r="I55" s="78">
        <v>0</v>
      </c>
      <c r="J55" s="78">
        <f>E55*G55*I55</f>
        <v>0</v>
      </c>
      <c r="K55" s="84">
        <v>1</v>
      </c>
      <c r="L55" s="78">
        <f t="shared" ref="L55:L56" si="7">J55*K55</f>
        <v>0</v>
      </c>
    </row>
    <row r="56" spans="2:15" x14ac:dyDescent="0.25">
      <c r="B56" s="76" t="s">
        <v>15</v>
      </c>
      <c r="C56" s="107" t="s">
        <v>25</v>
      </c>
      <c r="D56" s="108"/>
      <c r="E56" s="76">
        <v>1</v>
      </c>
      <c r="F56" s="76" t="s">
        <v>24</v>
      </c>
      <c r="G56" s="76">
        <v>1</v>
      </c>
      <c r="H56" s="9" t="s">
        <v>24</v>
      </c>
      <c r="I56" s="78">
        <v>0</v>
      </c>
      <c r="J56" s="78">
        <f>E56*G56*I56</f>
        <v>0</v>
      </c>
      <c r="K56" s="84">
        <v>1</v>
      </c>
      <c r="L56" s="78">
        <f t="shared" si="7"/>
        <v>0</v>
      </c>
    </row>
    <row r="57" spans="2:15" x14ac:dyDescent="0.25">
      <c r="C57" s="107"/>
      <c r="D57" s="102"/>
      <c r="H57" s="85" t="str">
        <f>H54</f>
        <v>wks</v>
      </c>
      <c r="I57" s="86">
        <f>L57/G54</f>
        <v>0</v>
      </c>
      <c r="J57" s="87">
        <f>SUM(J55:J56)</f>
        <v>0</v>
      </c>
      <c r="K57" s="88"/>
      <c r="L57" s="87">
        <f>SUM(L55:L56)</f>
        <v>0</v>
      </c>
      <c r="N57" s="89">
        <f>SUM(L55:L56)</f>
        <v>0</v>
      </c>
      <c r="O57" s="90">
        <f>N57-L57</f>
        <v>0</v>
      </c>
    </row>
    <row r="58" spans="2:15" x14ac:dyDescent="0.25">
      <c r="C58" s="107"/>
      <c r="D58" s="102"/>
      <c r="H58" s="85"/>
      <c r="I58" s="92"/>
      <c r="J58" s="87"/>
      <c r="K58" s="88"/>
      <c r="L58" s="87"/>
      <c r="N58" s="89"/>
    </row>
    <row r="59" spans="2:15" x14ac:dyDescent="0.25">
      <c r="B59" s="80">
        <v>2.5</v>
      </c>
      <c r="C59" s="73" t="s">
        <v>74</v>
      </c>
      <c r="D59" s="102"/>
      <c r="G59" s="80">
        <v>6</v>
      </c>
      <c r="H59" s="166" t="s">
        <v>176</v>
      </c>
    </row>
    <row r="60" spans="2:15" x14ac:dyDescent="0.25">
      <c r="B60" s="76" t="s">
        <v>14</v>
      </c>
      <c r="C60" s="106" t="s">
        <v>96</v>
      </c>
      <c r="D60" s="82"/>
      <c r="E60" s="76">
        <v>1</v>
      </c>
      <c r="F60" s="76" t="s">
        <v>133</v>
      </c>
      <c r="G60" s="76">
        <v>6</v>
      </c>
      <c r="H60" s="9" t="s">
        <v>176</v>
      </c>
      <c r="I60" s="78">
        <v>0</v>
      </c>
      <c r="J60" s="78">
        <f>E60*G60*I60</f>
        <v>0</v>
      </c>
      <c r="K60" s="84">
        <v>1</v>
      </c>
      <c r="L60" s="78">
        <f t="shared" ref="L60:L61" si="8">J60*K60</f>
        <v>0</v>
      </c>
    </row>
    <row r="61" spans="2:15" x14ac:dyDescent="0.25">
      <c r="B61" s="76" t="s">
        <v>15</v>
      </c>
      <c r="C61" s="107" t="s">
        <v>25</v>
      </c>
      <c r="D61" s="108"/>
      <c r="E61" s="76">
        <v>1</v>
      </c>
      <c r="F61" s="76" t="s">
        <v>24</v>
      </c>
      <c r="G61" s="76">
        <v>1</v>
      </c>
      <c r="H61" s="9" t="s">
        <v>24</v>
      </c>
      <c r="I61" s="78">
        <v>0</v>
      </c>
      <c r="J61" s="78">
        <f>E61*G61*I61</f>
        <v>0</v>
      </c>
      <c r="K61" s="84">
        <v>1</v>
      </c>
      <c r="L61" s="78">
        <f t="shared" si="8"/>
        <v>0</v>
      </c>
    </row>
    <row r="62" spans="2:15" x14ac:dyDescent="0.25">
      <c r="C62" s="107"/>
      <c r="D62" s="102"/>
      <c r="H62" s="85" t="str">
        <f>H59</f>
        <v>wks</v>
      </c>
      <c r="I62" s="86">
        <f>L62/G59</f>
        <v>0</v>
      </c>
      <c r="J62" s="87">
        <f>SUM(J60:J61)</f>
        <v>0</v>
      </c>
      <c r="K62" s="88"/>
      <c r="L62" s="87">
        <f>SUM(L60:L61)</f>
        <v>0</v>
      </c>
      <c r="N62" s="89">
        <f>SUM(L60:L61)</f>
        <v>0</v>
      </c>
      <c r="O62" s="90">
        <f>N62-L62</f>
        <v>0</v>
      </c>
    </row>
    <row r="63" spans="2:15" x14ac:dyDescent="0.25">
      <c r="C63" s="107"/>
      <c r="D63" s="102"/>
      <c r="H63" s="85"/>
      <c r="I63" s="86"/>
      <c r="J63" s="87"/>
      <c r="K63" s="88"/>
      <c r="L63" s="87"/>
      <c r="N63" s="89"/>
    </row>
    <row r="64" spans="2:15" x14ac:dyDescent="0.25">
      <c r="B64" s="80">
        <v>2.6</v>
      </c>
      <c r="C64" s="73" t="s">
        <v>77</v>
      </c>
      <c r="D64" s="102"/>
      <c r="G64" s="80">
        <v>6</v>
      </c>
      <c r="H64" s="166" t="s">
        <v>176</v>
      </c>
    </row>
    <row r="65" spans="2:15" x14ac:dyDescent="0.25">
      <c r="B65" s="76" t="s">
        <v>14</v>
      </c>
      <c r="C65" s="106" t="s">
        <v>78</v>
      </c>
      <c r="D65" s="108"/>
      <c r="E65" s="76">
        <v>1</v>
      </c>
      <c r="F65" s="76" t="s">
        <v>132</v>
      </c>
      <c r="G65" s="76">
        <v>6</v>
      </c>
      <c r="H65" s="9" t="s">
        <v>176</v>
      </c>
      <c r="I65" s="78">
        <v>0</v>
      </c>
      <c r="J65" s="78">
        <f>E65*G65*I65</f>
        <v>0</v>
      </c>
      <c r="K65" s="84">
        <v>1</v>
      </c>
      <c r="L65" s="78">
        <f t="shared" ref="L65:L66" si="9">J65*K65</f>
        <v>0</v>
      </c>
    </row>
    <row r="66" spans="2:15" x14ac:dyDescent="0.25">
      <c r="B66" s="76" t="s">
        <v>15</v>
      </c>
      <c r="C66" s="107" t="s">
        <v>25</v>
      </c>
      <c r="D66" s="108"/>
      <c r="E66" s="76">
        <v>1</v>
      </c>
      <c r="F66" s="76" t="s">
        <v>24</v>
      </c>
      <c r="G66" s="76">
        <v>0</v>
      </c>
      <c r="H66" s="76" t="s">
        <v>24</v>
      </c>
      <c r="I66" s="78">
        <v>0</v>
      </c>
      <c r="J66" s="78">
        <f>E66*G66*I66</f>
        <v>0</v>
      </c>
      <c r="K66" s="84">
        <v>1</v>
      </c>
      <c r="L66" s="78">
        <f t="shared" si="9"/>
        <v>0</v>
      </c>
    </row>
    <row r="67" spans="2:15" x14ac:dyDescent="0.25">
      <c r="C67" s="107"/>
      <c r="D67" s="102"/>
      <c r="H67" s="85" t="str">
        <f>H64</f>
        <v>wks</v>
      </c>
      <c r="I67" s="86">
        <f>L67/G64</f>
        <v>0</v>
      </c>
      <c r="J67" s="87">
        <f>SUM(J65:J66)</f>
        <v>0</v>
      </c>
      <c r="K67" s="88"/>
      <c r="L67" s="87">
        <f>SUM(L65:L66)</f>
        <v>0</v>
      </c>
      <c r="N67" s="89">
        <f>SUM(L65:L66)</f>
        <v>0</v>
      </c>
      <c r="O67" s="90">
        <f>N67-L67</f>
        <v>0</v>
      </c>
    </row>
    <row r="68" spans="2:15" x14ac:dyDescent="0.25">
      <c r="C68" s="107"/>
      <c r="D68" s="102"/>
      <c r="H68" s="85"/>
      <c r="I68" s="86"/>
      <c r="J68" s="87"/>
      <c r="K68" s="88"/>
      <c r="L68" s="87"/>
      <c r="N68" s="89"/>
    </row>
    <row r="69" spans="2:15" x14ac:dyDescent="0.25">
      <c r="B69" s="80">
        <v>2.7</v>
      </c>
      <c r="C69" s="165" t="s">
        <v>83</v>
      </c>
      <c r="D69" s="214" t="s">
        <v>190</v>
      </c>
      <c r="E69" s="175"/>
      <c r="F69" s="175"/>
      <c r="G69" s="1">
        <v>1</v>
      </c>
      <c r="H69" s="166" t="s">
        <v>24</v>
      </c>
      <c r="I69" s="215"/>
    </row>
    <row r="70" spans="2:15" x14ac:dyDescent="0.25">
      <c r="B70" s="76" t="s">
        <v>14</v>
      </c>
      <c r="C70" s="106" t="s">
        <v>84</v>
      </c>
      <c r="D70" s="104"/>
      <c r="E70" s="175">
        <v>1</v>
      </c>
      <c r="F70" s="175" t="s">
        <v>131</v>
      </c>
      <c r="G70" s="175">
        <v>1</v>
      </c>
      <c r="H70" s="9" t="s">
        <v>24</v>
      </c>
      <c r="I70" s="215">
        <v>500</v>
      </c>
      <c r="J70" s="78">
        <f>E70*G70*I70</f>
        <v>500</v>
      </c>
      <c r="K70" s="84">
        <v>1</v>
      </c>
      <c r="L70" s="78">
        <f t="shared" ref="L70:L72" si="10">J70*K70</f>
        <v>500</v>
      </c>
    </row>
    <row r="71" spans="2:15" x14ac:dyDescent="0.25">
      <c r="B71" s="76" t="s">
        <v>15</v>
      </c>
      <c r="C71" s="106" t="s">
        <v>130</v>
      </c>
      <c r="D71" s="104"/>
      <c r="E71" s="175">
        <v>1</v>
      </c>
      <c r="F71" s="175" t="s">
        <v>24</v>
      </c>
      <c r="G71" s="175">
        <v>1</v>
      </c>
      <c r="H71" s="175" t="s">
        <v>24</v>
      </c>
      <c r="I71" s="215">
        <v>500</v>
      </c>
      <c r="J71" s="78">
        <f>E71*G71*I71</f>
        <v>500</v>
      </c>
      <c r="K71" s="84">
        <v>1</v>
      </c>
      <c r="L71" s="78">
        <f t="shared" ref="L71" si="11">J71*K71</f>
        <v>500</v>
      </c>
    </row>
    <row r="72" spans="2:15" x14ac:dyDescent="0.25">
      <c r="B72" s="76" t="s">
        <v>16</v>
      </c>
      <c r="C72" s="107" t="s">
        <v>25</v>
      </c>
      <c r="D72" s="108"/>
      <c r="E72" s="175">
        <v>1</v>
      </c>
      <c r="F72" s="175" t="s">
        <v>24</v>
      </c>
      <c r="G72" s="175">
        <v>1</v>
      </c>
      <c r="H72" s="175" t="s">
        <v>24</v>
      </c>
      <c r="I72" s="215">
        <v>0</v>
      </c>
      <c r="J72" s="78">
        <f>E72*G72*I72</f>
        <v>0</v>
      </c>
      <c r="K72" s="84">
        <v>1</v>
      </c>
      <c r="L72" s="78">
        <f t="shared" si="10"/>
        <v>0</v>
      </c>
    </row>
    <row r="73" spans="2:15" x14ac:dyDescent="0.25">
      <c r="C73" s="107"/>
      <c r="D73" s="102"/>
      <c r="H73" s="85" t="str">
        <f>H69</f>
        <v>item</v>
      </c>
      <c r="I73" s="86">
        <f>L73/G69</f>
        <v>1000</v>
      </c>
      <c r="J73" s="87">
        <f>SUM(J70:J72)</f>
        <v>1000</v>
      </c>
      <c r="K73" s="88"/>
      <c r="L73" s="87">
        <f>SUM(L70:L72)</f>
        <v>1000</v>
      </c>
      <c r="N73" s="89">
        <f>SUM(L70:L72)</f>
        <v>1000</v>
      </c>
      <c r="O73" s="90">
        <f>N73-L73</f>
        <v>0</v>
      </c>
    </row>
    <row r="74" spans="2:15" x14ac:dyDescent="0.25">
      <c r="C74" s="107"/>
      <c r="D74" s="102"/>
      <c r="H74" s="85"/>
      <c r="I74" s="86"/>
      <c r="J74" s="87"/>
      <c r="K74" s="88"/>
      <c r="L74" s="87"/>
      <c r="N74" s="89"/>
    </row>
    <row r="75" spans="2:15" x14ac:dyDescent="0.25">
      <c r="B75" s="80">
        <v>2.8</v>
      </c>
      <c r="C75" s="73" t="s">
        <v>79</v>
      </c>
      <c r="D75" s="102"/>
      <c r="G75" s="80">
        <v>6</v>
      </c>
      <c r="H75" s="166" t="s">
        <v>176</v>
      </c>
    </row>
    <row r="76" spans="2:15" x14ac:dyDescent="0.25">
      <c r="B76" s="76" t="s">
        <v>14</v>
      </c>
      <c r="C76" s="105" t="s">
        <v>41</v>
      </c>
      <c r="D76" s="82"/>
      <c r="E76" s="76">
        <v>1</v>
      </c>
      <c r="F76" s="76" t="s">
        <v>24</v>
      </c>
      <c r="G76" s="76">
        <v>6</v>
      </c>
      <c r="H76" s="9" t="s">
        <v>176</v>
      </c>
      <c r="I76" s="78">
        <v>100</v>
      </c>
      <c r="J76" s="78">
        <f>E76*G76*I76</f>
        <v>600</v>
      </c>
      <c r="K76" s="84">
        <v>1</v>
      </c>
      <c r="L76" s="78">
        <f t="shared" ref="L76:L80" si="12">J76*K76</f>
        <v>600</v>
      </c>
    </row>
    <row r="77" spans="2:15" x14ac:dyDescent="0.25">
      <c r="B77" s="76" t="s">
        <v>15</v>
      </c>
      <c r="C77" s="105" t="s">
        <v>80</v>
      </c>
      <c r="D77" s="82"/>
      <c r="E77" s="76">
        <v>1</v>
      </c>
      <c r="F77" s="76" t="s">
        <v>24</v>
      </c>
      <c r="G77" s="76">
        <v>6</v>
      </c>
      <c r="H77" s="9" t="s">
        <v>176</v>
      </c>
      <c r="I77" s="78">
        <v>0</v>
      </c>
      <c r="J77" s="78">
        <f>E77*G77*I77</f>
        <v>0</v>
      </c>
      <c r="K77" s="84">
        <v>1</v>
      </c>
      <c r="L77" s="78">
        <f t="shared" si="12"/>
        <v>0</v>
      </c>
    </row>
    <row r="78" spans="2:15" x14ac:dyDescent="0.25">
      <c r="B78" s="76" t="s">
        <v>16</v>
      </c>
      <c r="C78" s="106" t="s">
        <v>81</v>
      </c>
      <c r="D78" s="82"/>
      <c r="E78" s="76">
        <v>1</v>
      </c>
      <c r="F78" s="76" t="s">
        <v>24</v>
      </c>
      <c r="G78" s="76">
        <v>6</v>
      </c>
      <c r="H78" s="9" t="s">
        <v>176</v>
      </c>
      <c r="I78" s="78">
        <v>0</v>
      </c>
      <c r="J78" s="78">
        <f>E78*G78*I78</f>
        <v>0</v>
      </c>
      <c r="K78" s="84">
        <v>1</v>
      </c>
      <c r="L78" s="78">
        <f t="shared" si="12"/>
        <v>0</v>
      </c>
    </row>
    <row r="79" spans="2:15" x14ac:dyDescent="0.25">
      <c r="B79" s="76" t="s">
        <v>17</v>
      </c>
      <c r="C79" s="106" t="s">
        <v>47</v>
      </c>
      <c r="D79" s="82"/>
      <c r="E79" s="76">
        <v>1</v>
      </c>
      <c r="F79" s="76" t="s">
        <v>24</v>
      </c>
      <c r="G79" s="76">
        <v>6</v>
      </c>
      <c r="H79" s="9" t="s">
        <v>176</v>
      </c>
      <c r="I79" s="78">
        <v>0</v>
      </c>
      <c r="J79" s="78">
        <f>E79*G79*I79</f>
        <v>0</v>
      </c>
      <c r="K79" s="84">
        <v>1</v>
      </c>
      <c r="L79" s="78">
        <f t="shared" si="12"/>
        <v>0</v>
      </c>
    </row>
    <row r="80" spans="2:15" x14ac:dyDescent="0.25">
      <c r="B80" s="76" t="s">
        <v>18</v>
      </c>
      <c r="C80" s="107" t="s">
        <v>25</v>
      </c>
      <c r="D80" s="104"/>
      <c r="E80" s="76">
        <v>1</v>
      </c>
      <c r="F80" s="76" t="s">
        <v>24</v>
      </c>
      <c r="G80" s="76">
        <v>1</v>
      </c>
      <c r="H80" s="6" t="s">
        <v>24</v>
      </c>
      <c r="I80" s="78">
        <v>0</v>
      </c>
      <c r="J80" s="78">
        <f>E80*G80*I80</f>
        <v>0</v>
      </c>
      <c r="K80" s="84">
        <v>1</v>
      </c>
      <c r="L80" s="78">
        <f t="shared" si="12"/>
        <v>0</v>
      </c>
    </row>
    <row r="81" spans="2:15" x14ac:dyDescent="0.25">
      <c r="C81" s="107"/>
      <c r="D81" s="102"/>
      <c r="H81" s="85" t="str">
        <f>H75</f>
        <v>wks</v>
      </c>
      <c r="I81" s="86">
        <f>L81/G75</f>
        <v>100</v>
      </c>
      <c r="J81" s="87">
        <f>SUM(J76:J80)</f>
        <v>600</v>
      </c>
      <c r="K81" s="88"/>
      <c r="L81" s="87">
        <f>SUM(L76:L80)</f>
        <v>600</v>
      </c>
      <c r="N81" s="89">
        <f>SUM(L76:L80)</f>
        <v>600</v>
      </c>
      <c r="O81" s="90">
        <f>N81-L81</f>
        <v>0</v>
      </c>
    </row>
    <row r="82" spans="2:15" x14ac:dyDescent="0.25">
      <c r="C82" s="107"/>
      <c r="D82" s="102"/>
      <c r="H82" s="85"/>
      <c r="I82" s="86"/>
      <c r="J82" s="87"/>
      <c r="K82" s="88"/>
      <c r="L82" s="87"/>
      <c r="N82" s="89"/>
    </row>
    <row r="83" spans="2:15" x14ac:dyDescent="0.25">
      <c r="B83" s="109">
        <v>2.9</v>
      </c>
      <c r="C83" s="73" t="s">
        <v>123</v>
      </c>
      <c r="D83" s="102"/>
      <c r="G83" s="80">
        <v>6</v>
      </c>
      <c r="H83" s="166" t="s">
        <v>176</v>
      </c>
      <c r="K83" s="84"/>
    </row>
    <row r="84" spans="2:15" x14ac:dyDescent="0.25">
      <c r="B84" s="76" t="s">
        <v>14</v>
      </c>
      <c r="C84" s="110" t="s">
        <v>97</v>
      </c>
      <c r="D84" s="82"/>
      <c r="E84" s="76">
        <v>1</v>
      </c>
      <c r="F84" s="76" t="s">
        <v>24</v>
      </c>
      <c r="G84" s="76">
        <v>6</v>
      </c>
      <c r="H84" s="9" t="s">
        <v>176</v>
      </c>
      <c r="I84" s="78">
        <v>300</v>
      </c>
      <c r="J84" s="78">
        <f t="shared" ref="J84:J89" si="13">E84*G84*I84</f>
        <v>1800</v>
      </c>
      <c r="K84" s="84">
        <v>1</v>
      </c>
      <c r="L84" s="78">
        <f t="shared" ref="L84" si="14">J84*K84</f>
        <v>1800</v>
      </c>
    </row>
    <row r="85" spans="2:15" x14ac:dyDescent="0.25">
      <c r="B85" s="76" t="s">
        <v>15</v>
      </c>
      <c r="C85" s="71" t="s">
        <v>3</v>
      </c>
      <c r="D85" s="82"/>
      <c r="E85" s="76">
        <v>1</v>
      </c>
      <c r="F85" s="76" t="s">
        <v>24</v>
      </c>
      <c r="G85" s="76">
        <v>6</v>
      </c>
      <c r="H85" s="9" t="s">
        <v>176</v>
      </c>
      <c r="I85" s="78">
        <v>0</v>
      </c>
      <c r="J85" s="78">
        <f t="shared" si="13"/>
        <v>0</v>
      </c>
      <c r="K85" s="84">
        <v>1</v>
      </c>
      <c r="L85" s="78">
        <f t="shared" ref="L85:L88" si="15">J85*K85</f>
        <v>0</v>
      </c>
    </row>
    <row r="86" spans="2:15" x14ac:dyDescent="0.25">
      <c r="B86" s="76" t="s">
        <v>16</v>
      </c>
      <c r="C86" s="71" t="s">
        <v>35</v>
      </c>
      <c r="D86" s="82"/>
      <c r="E86" s="76">
        <v>1</v>
      </c>
      <c r="F86" s="76" t="s">
        <v>24</v>
      </c>
      <c r="G86" s="76">
        <v>6</v>
      </c>
      <c r="H86" s="9" t="s">
        <v>176</v>
      </c>
      <c r="I86" s="78">
        <v>0</v>
      </c>
      <c r="J86" s="78">
        <f t="shared" si="13"/>
        <v>0</v>
      </c>
      <c r="K86" s="84">
        <v>1</v>
      </c>
      <c r="L86" s="78">
        <f t="shared" si="15"/>
        <v>0</v>
      </c>
    </row>
    <row r="87" spans="2:15" x14ac:dyDescent="0.25">
      <c r="B87" s="76" t="s">
        <v>17</v>
      </c>
      <c r="C87" s="71" t="s">
        <v>2</v>
      </c>
      <c r="D87" s="82"/>
      <c r="E87" s="76">
        <v>1</v>
      </c>
      <c r="F87" s="76" t="s">
        <v>24</v>
      </c>
      <c r="G87" s="76">
        <v>6</v>
      </c>
      <c r="H87" s="9" t="s">
        <v>176</v>
      </c>
      <c r="I87" s="78">
        <v>0</v>
      </c>
      <c r="J87" s="78">
        <f t="shared" si="13"/>
        <v>0</v>
      </c>
      <c r="K87" s="84">
        <v>1</v>
      </c>
      <c r="L87" s="78">
        <f t="shared" si="15"/>
        <v>0</v>
      </c>
    </row>
    <row r="88" spans="2:15" x14ac:dyDescent="0.25">
      <c r="B88" s="76" t="s">
        <v>18</v>
      </c>
      <c r="C88" s="110" t="s">
        <v>98</v>
      </c>
      <c r="D88" s="82"/>
      <c r="E88" s="76">
        <v>1</v>
      </c>
      <c r="F88" s="76" t="s">
        <v>24</v>
      </c>
      <c r="G88" s="76">
        <v>6</v>
      </c>
      <c r="H88" s="9" t="s">
        <v>176</v>
      </c>
      <c r="I88" s="78">
        <v>100</v>
      </c>
      <c r="J88" s="78">
        <f t="shared" si="13"/>
        <v>600</v>
      </c>
      <c r="K88" s="84">
        <v>1</v>
      </c>
      <c r="L88" s="78">
        <f t="shared" si="15"/>
        <v>600</v>
      </c>
    </row>
    <row r="89" spans="2:15" x14ac:dyDescent="0.25">
      <c r="B89" s="76" t="s">
        <v>19</v>
      </c>
      <c r="C89" s="107" t="s">
        <v>25</v>
      </c>
      <c r="D89" s="108"/>
      <c r="E89" s="76">
        <v>1</v>
      </c>
      <c r="F89" s="76" t="s">
        <v>24</v>
      </c>
      <c r="G89" s="76">
        <v>1</v>
      </c>
      <c r="H89" s="9" t="s">
        <v>24</v>
      </c>
      <c r="I89" s="78">
        <v>100</v>
      </c>
      <c r="J89" s="78">
        <f t="shared" si="13"/>
        <v>100</v>
      </c>
      <c r="K89" s="84">
        <v>1</v>
      </c>
      <c r="L89" s="78">
        <f t="shared" ref="L89" si="16">J89*K89</f>
        <v>100</v>
      </c>
    </row>
    <row r="90" spans="2:15" x14ac:dyDescent="0.25">
      <c r="D90" s="102"/>
      <c r="H90" s="85" t="str">
        <f>H83</f>
        <v>wks</v>
      </c>
      <c r="I90" s="86">
        <f>L90/G83</f>
        <v>416.66666666666669</v>
      </c>
      <c r="J90" s="87">
        <f>SUM(J84:J89)</f>
        <v>2500</v>
      </c>
      <c r="K90" s="88"/>
      <c r="L90" s="87">
        <f>SUM(L84:L89)</f>
        <v>2500</v>
      </c>
      <c r="N90" s="89">
        <f>SUM(L84:L89)</f>
        <v>2500</v>
      </c>
      <c r="O90" s="90">
        <f>N90-L90</f>
        <v>0</v>
      </c>
    </row>
    <row r="91" spans="2:15" x14ac:dyDescent="0.25">
      <c r="D91" s="102"/>
    </row>
    <row r="92" spans="2:15" x14ac:dyDescent="0.25">
      <c r="B92" s="111">
        <v>2.1</v>
      </c>
      <c r="C92" s="73" t="s">
        <v>23</v>
      </c>
      <c r="D92" s="102"/>
      <c r="G92" s="80">
        <v>6</v>
      </c>
      <c r="H92" s="166" t="s">
        <v>176</v>
      </c>
    </row>
    <row r="93" spans="2:15" x14ac:dyDescent="0.25">
      <c r="B93" s="76" t="s">
        <v>14</v>
      </c>
      <c r="C93" s="112" t="s">
        <v>82</v>
      </c>
      <c r="D93" s="102"/>
      <c r="E93" s="76">
        <v>1</v>
      </c>
      <c r="F93" s="76" t="s">
        <v>24</v>
      </c>
      <c r="G93" s="76">
        <v>1</v>
      </c>
      <c r="H93" s="83" t="s">
        <v>55</v>
      </c>
      <c r="I93" s="78">
        <v>0</v>
      </c>
      <c r="J93" s="78">
        <f t="shared" ref="J93:J99" si="17">E93*G93*I93</f>
        <v>0</v>
      </c>
      <c r="K93" s="84">
        <v>1</v>
      </c>
      <c r="L93" s="78">
        <f t="shared" ref="L93:L99" si="18">J93*K93</f>
        <v>0</v>
      </c>
    </row>
    <row r="94" spans="2:15" x14ac:dyDescent="0.25">
      <c r="B94" s="76" t="s">
        <v>15</v>
      </c>
      <c r="C94" s="107" t="s">
        <v>33</v>
      </c>
      <c r="D94" s="102"/>
      <c r="E94" s="76">
        <v>1</v>
      </c>
      <c r="F94" s="76" t="s">
        <v>24</v>
      </c>
      <c r="G94" s="76">
        <v>1</v>
      </c>
      <c r="H94" s="83" t="s">
        <v>55</v>
      </c>
      <c r="I94" s="78">
        <v>0</v>
      </c>
      <c r="J94" s="78">
        <f t="shared" si="17"/>
        <v>0</v>
      </c>
      <c r="K94" s="84">
        <v>1</v>
      </c>
      <c r="L94" s="78">
        <f t="shared" si="18"/>
        <v>0</v>
      </c>
    </row>
    <row r="95" spans="2:15" x14ac:dyDescent="0.25">
      <c r="B95" s="76" t="s">
        <v>16</v>
      </c>
      <c r="C95" s="110" t="s">
        <v>151</v>
      </c>
      <c r="D95" s="82"/>
      <c r="E95" s="76">
        <v>1</v>
      </c>
      <c r="F95" s="76" t="s">
        <v>24</v>
      </c>
      <c r="G95" s="76">
        <v>6</v>
      </c>
      <c r="H95" s="9" t="s">
        <v>176</v>
      </c>
      <c r="I95" s="78">
        <v>0</v>
      </c>
      <c r="J95" s="78">
        <f t="shared" si="17"/>
        <v>0</v>
      </c>
      <c r="K95" s="84">
        <v>1</v>
      </c>
      <c r="L95" s="78">
        <f t="shared" si="18"/>
        <v>0</v>
      </c>
    </row>
    <row r="96" spans="2:15" x14ac:dyDescent="0.25">
      <c r="B96" s="76" t="s">
        <v>17</v>
      </c>
      <c r="C96" s="113" t="s">
        <v>50</v>
      </c>
      <c r="D96" s="102"/>
      <c r="E96" s="76">
        <v>1</v>
      </c>
      <c r="F96" s="76" t="s">
        <v>24</v>
      </c>
      <c r="G96" s="76">
        <v>1</v>
      </c>
      <c r="H96" s="83" t="s">
        <v>55</v>
      </c>
      <c r="I96" s="78">
        <v>0</v>
      </c>
      <c r="J96" s="78">
        <f t="shared" si="17"/>
        <v>0</v>
      </c>
      <c r="K96" s="84">
        <v>1</v>
      </c>
      <c r="L96" s="78">
        <f t="shared" si="18"/>
        <v>0</v>
      </c>
    </row>
    <row r="97" spans="1:15" x14ac:dyDescent="0.25">
      <c r="B97" s="76" t="s">
        <v>18</v>
      </c>
      <c r="C97" s="113" t="s">
        <v>51</v>
      </c>
      <c r="D97" s="102"/>
      <c r="E97" s="76">
        <v>1</v>
      </c>
      <c r="F97" s="76" t="s">
        <v>24</v>
      </c>
      <c r="G97" s="76">
        <v>1</v>
      </c>
      <c r="H97" s="83" t="s">
        <v>55</v>
      </c>
      <c r="I97" s="78">
        <v>0</v>
      </c>
      <c r="J97" s="78">
        <f t="shared" si="17"/>
        <v>0</v>
      </c>
      <c r="K97" s="84">
        <v>1</v>
      </c>
      <c r="L97" s="78">
        <f t="shared" si="18"/>
        <v>0</v>
      </c>
    </row>
    <row r="98" spans="1:15" x14ac:dyDescent="0.25">
      <c r="B98" s="76" t="s">
        <v>19</v>
      </c>
      <c r="C98" s="114" t="s">
        <v>34</v>
      </c>
      <c r="D98" s="102"/>
      <c r="E98" s="76">
        <v>1</v>
      </c>
      <c r="F98" s="76" t="s">
        <v>24</v>
      </c>
      <c r="G98" s="76">
        <v>1</v>
      </c>
      <c r="H98" s="83" t="s">
        <v>55</v>
      </c>
      <c r="I98" s="78">
        <v>500</v>
      </c>
      <c r="J98" s="78">
        <f t="shared" si="17"/>
        <v>500</v>
      </c>
      <c r="K98" s="84">
        <v>1</v>
      </c>
      <c r="L98" s="78">
        <f t="shared" si="18"/>
        <v>500</v>
      </c>
    </row>
    <row r="99" spans="1:15" x14ac:dyDescent="0.25">
      <c r="B99" s="76" t="s">
        <v>20</v>
      </c>
      <c r="C99" s="107" t="s">
        <v>25</v>
      </c>
      <c r="D99" s="102"/>
      <c r="E99" s="76">
        <v>1</v>
      </c>
      <c r="F99" s="76" t="s">
        <v>24</v>
      </c>
      <c r="G99" s="76">
        <v>1</v>
      </c>
      <c r="H99" s="83" t="s">
        <v>55</v>
      </c>
      <c r="I99" s="78">
        <v>0</v>
      </c>
      <c r="J99" s="78">
        <f t="shared" si="17"/>
        <v>0</v>
      </c>
      <c r="K99" s="84">
        <v>1</v>
      </c>
      <c r="L99" s="78">
        <f t="shared" si="18"/>
        <v>0</v>
      </c>
    </row>
    <row r="100" spans="1:15" x14ac:dyDescent="0.25">
      <c r="C100" s="107"/>
      <c r="D100" s="102"/>
      <c r="H100" s="85" t="str">
        <f>H92</f>
        <v>wks</v>
      </c>
      <c r="I100" s="86">
        <f>L100/G92</f>
        <v>83.333333333333329</v>
      </c>
      <c r="J100" s="87">
        <f>SUM(J93:J99)</f>
        <v>500</v>
      </c>
      <c r="K100" s="88"/>
      <c r="L100" s="87">
        <f>SUM(L93:L99)</f>
        <v>500</v>
      </c>
      <c r="N100" s="89">
        <f>SUM(L93:L99)</f>
        <v>500</v>
      </c>
      <c r="O100" s="90">
        <f>N100-L100</f>
        <v>0</v>
      </c>
    </row>
    <row r="103" spans="1:15" ht="15.75" thickBot="1" x14ac:dyDescent="0.3">
      <c r="H103" s="83"/>
      <c r="I103" s="92"/>
      <c r="J103" s="87"/>
      <c r="K103" s="88"/>
      <c r="L103" s="87"/>
    </row>
    <row r="104" spans="1:15" ht="15.75" thickBot="1" x14ac:dyDescent="0.3">
      <c r="B104" s="93">
        <v>2</v>
      </c>
      <c r="C104" s="94" t="s">
        <v>40</v>
      </c>
      <c r="D104" s="94" t="str">
        <f>C26</f>
        <v>Preliminaries</v>
      </c>
      <c r="E104" s="95"/>
      <c r="F104" s="95"/>
      <c r="G104" s="173">
        <v>6</v>
      </c>
      <c r="H104" s="173" t="s">
        <v>176</v>
      </c>
      <c r="I104" s="96">
        <f>L104/G104</f>
        <v>766.66666666666663</v>
      </c>
      <c r="J104" s="97">
        <f>SUM(J26:J103)/2</f>
        <v>4600</v>
      </c>
      <c r="K104" s="98"/>
      <c r="L104" s="99">
        <f>SUM(L26:L103)/2</f>
        <v>4600</v>
      </c>
      <c r="M104" s="100"/>
      <c r="N104" s="90">
        <f>O104-L104</f>
        <v>0</v>
      </c>
      <c r="O104" s="89">
        <f>SUM(N26:N103)</f>
        <v>4600</v>
      </c>
    </row>
    <row r="105" spans="1:15" x14ac:dyDescent="0.25">
      <c r="O105" s="101"/>
    </row>
    <row r="106" spans="1:15" x14ac:dyDescent="0.25">
      <c r="A106" s="115"/>
      <c r="B106" s="68" t="s">
        <v>12</v>
      </c>
      <c r="C106" s="266" t="s">
        <v>13</v>
      </c>
      <c r="D106" s="266"/>
      <c r="E106" s="68" t="s">
        <v>11</v>
      </c>
      <c r="F106" s="266" t="s">
        <v>10</v>
      </c>
      <c r="G106" s="266"/>
      <c r="H106" s="266"/>
      <c r="I106" s="70" t="s">
        <v>9</v>
      </c>
      <c r="J106" s="70" t="s">
        <v>0</v>
      </c>
      <c r="K106" s="68" t="s">
        <v>7</v>
      </c>
      <c r="L106" s="70" t="s">
        <v>8</v>
      </c>
    </row>
    <row r="107" spans="1:15" ht="15.75" x14ac:dyDescent="0.25">
      <c r="B107" s="74">
        <v>3</v>
      </c>
      <c r="C107" s="75" t="s">
        <v>108</v>
      </c>
    </row>
    <row r="108" spans="1:15" x14ac:dyDescent="0.25">
      <c r="C108" s="116"/>
    </row>
    <row r="109" spans="1:15" x14ac:dyDescent="0.25">
      <c r="B109" s="80">
        <v>3.1</v>
      </c>
      <c r="C109" s="165" t="s">
        <v>58</v>
      </c>
      <c r="G109" s="80">
        <v>1</v>
      </c>
      <c r="H109" s="81" t="s">
        <v>24</v>
      </c>
    </row>
    <row r="110" spans="1:15" x14ac:dyDescent="0.25">
      <c r="B110" s="76" t="s">
        <v>14</v>
      </c>
      <c r="C110" s="71" t="s">
        <v>85</v>
      </c>
      <c r="D110" s="114"/>
      <c r="E110" s="76">
        <v>1</v>
      </c>
      <c r="F110" s="76" t="s">
        <v>24</v>
      </c>
      <c r="G110" s="76">
        <v>1</v>
      </c>
      <c r="H110" s="83" t="s">
        <v>24</v>
      </c>
      <c r="I110" s="78">
        <v>0</v>
      </c>
      <c r="J110" s="78">
        <f t="shared" ref="J110:J117" si="19">E110*G110*I110</f>
        <v>0</v>
      </c>
      <c r="K110" s="84">
        <v>1</v>
      </c>
      <c r="L110" s="78">
        <f t="shared" ref="L110:L117" si="20">J110*K110</f>
        <v>0</v>
      </c>
    </row>
    <row r="111" spans="1:15" x14ac:dyDescent="0.25">
      <c r="B111" s="76" t="s">
        <v>15</v>
      </c>
      <c r="C111" s="71" t="s">
        <v>59</v>
      </c>
      <c r="D111" s="114"/>
      <c r="E111" s="76">
        <v>1</v>
      </c>
      <c r="F111" s="76" t="s">
        <v>24</v>
      </c>
      <c r="G111" s="76">
        <v>1</v>
      </c>
      <c r="H111" s="83" t="s">
        <v>24</v>
      </c>
      <c r="I111" s="78">
        <v>0</v>
      </c>
      <c r="J111" s="78">
        <f t="shared" si="19"/>
        <v>0</v>
      </c>
      <c r="K111" s="84">
        <v>1</v>
      </c>
      <c r="L111" s="78">
        <f t="shared" si="20"/>
        <v>0</v>
      </c>
    </row>
    <row r="112" spans="1:15" x14ac:dyDescent="0.25">
      <c r="B112" s="76" t="s">
        <v>16</v>
      </c>
      <c r="C112" s="71" t="s">
        <v>60</v>
      </c>
      <c r="D112" s="114"/>
      <c r="E112" s="76">
        <v>1</v>
      </c>
      <c r="F112" s="76" t="s">
        <v>24</v>
      </c>
      <c r="G112" s="76">
        <v>1</v>
      </c>
      <c r="H112" s="83" t="s">
        <v>24</v>
      </c>
      <c r="I112" s="78">
        <v>0</v>
      </c>
      <c r="J112" s="78">
        <f t="shared" si="19"/>
        <v>0</v>
      </c>
      <c r="K112" s="84">
        <v>1</v>
      </c>
      <c r="L112" s="78">
        <f t="shared" si="20"/>
        <v>0</v>
      </c>
    </row>
    <row r="113" spans="2:15" x14ac:dyDescent="0.25">
      <c r="B113" s="76" t="s">
        <v>17</v>
      </c>
      <c r="C113" s="71" t="s">
        <v>61</v>
      </c>
      <c r="D113" s="114"/>
      <c r="E113" s="76">
        <v>1</v>
      </c>
      <c r="F113" s="76" t="s">
        <v>24</v>
      </c>
      <c r="G113" s="76">
        <v>1</v>
      </c>
      <c r="H113" s="83" t="s">
        <v>24</v>
      </c>
      <c r="I113" s="78">
        <v>0</v>
      </c>
      <c r="J113" s="78">
        <f t="shared" si="19"/>
        <v>0</v>
      </c>
      <c r="K113" s="84">
        <v>1</v>
      </c>
      <c r="L113" s="78">
        <f t="shared" si="20"/>
        <v>0</v>
      </c>
    </row>
    <row r="114" spans="2:15" x14ac:dyDescent="0.25">
      <c r="B114" s="76" t="s">
        <v>18</v>
      </c>
      <c r="C114" s="71" t="s">
        <v>62</v>
      </c>
      <c r="D114" s="114"/>
      <c r="E114" s="76">
        <v>1</v>
      </c>
      <c r="F114" s="76" t="s">
        <v>24</v>
      </c>
      <c r="G114" s="76">
        <v>1</v>
      </c>
      <c r="H114" s="83" t="s">
        <v>24</v>
      </c>
      <c r="I114" s="78">
        <v>0</v>
      </c>
      <c r="J114" s="78">
        <f t="shared" si="19"/>
        <v>0</v>
      </c>
      <c r="K114" s="84">
        <v>1</v>
      </c>
      <c r="L114" s="78">
        <f t="shared" si="20"/>
        <v>0</v>
      </c>
    </row>
    <row r="115" spans="2:15" x14ac:dyDescent="0.25">
      <c r="B115" s="76" t="s">
        <v>19</v>
      </c>
      <c r="C115" s="71" t="s">
        <v>63</v>
      </c>
      <c r="D115" s="114"/>
      <c r="E115" s="76">
        <v>1</v>
      </c>
      <c r="F115" s="76" t="s">
        <v>24</v>
      </c>
      <c r="G115" s="76">
        <v>1</v>
      </c>
      <c r="H115" s="83" t="s">
        <v>24</v>
      </c>
      <c r="I115" s="78">
        <v>0</v>
      </c>
      <c r="J115" s="78">
        <f t="shared" si="19"/>
        <v>0</v>
      </c>
      <c r="K115" s="84">
        <v>1</v>
      </c>
      <c r="L115" s="78">
        <f t="shared" si="20"/>
        <v>0</v>
      </c>
    </row>
    <row r="116" spans="2:15" x14ac:dyDescent="0.25">
      <c r="B116" s="76" t="s">
        <v>20</v>
      </c>
      <c r="C116" s="71" t="s">
        <v>100</v>
      </c>
      <c r="D116" s="114"/>
      <c r="E116" s="76">
        <v>1</v>
      </c>
      <c r="F116" s="76" t="s">
        <v>24</v>
      </c>
      <c r="G116" s="76">
        <v>1</v>
      </c>
      <c r="H116" s="83" t="s">
        <v>24</v>
      </c>
      <c r="I116" s="78">
        <v>0</v>
      </c>
      <c r="J116" s="78">
        <f t="shared" si="19"/>
        <v>0</v>
      </c>
      <c r="K116" s="84">
        <v>1</v>
      </c>
      <c r="L116" s="78">
        <f t="shared" si="20"/>
        <v>0</v>
      </c>
    </row>
    <row r="117" spans="2:15" x14ac:dyDescent="0.25">
      <c r="B117" s="76" t="s">
        <v>21</v>
      </c>
      <c r="C117" s="71" t="s">
        <v>64</v>
      </c>
      <c r="D117" s="114"/>
      <c r="E117" s="76">
        <v>1</v>
      </c>
      <c r="F117" s="76" t="s">
        <v>24</v>
      </c>
      <c r="G117" s="76">
        <v>1</v>
      </c>
      <c r="H117" s="83" t="s">
        <v>24</v>
      </c>
      <c r="I117" s="78">
        <v>1000</v>
      </c>
      <c r="J117" s="78">
        <f t="shared" si="19"/>
        <v>1000</v>
      </c>
      <c r="K117" s="84">
        <v>1</v>
      </c>
      <c r="L117" s="78">
        <f t="shared" si="20"/>
        <v>1000</v>
      </c>
    </row>
    <row r="118" spans="2:15" x14ac:dyDescent="0.25">
      <c r="H118" s="85" t="str">
        <f>H109</f>
        <v>item</v>
      </c>
      <c r="I118" s="86">
        <f>L118/G109</f>
        <v>1000</v>
      </c>
      <c r="J118" s="87">
        <f>SUM(J110:J117)</f>
        <v>1000</v>
      </c>
      <c r="K118" s="88"/>
      <c r="L118" s="87">
        <f>SUM(L110:L117)</f>
        <v>1000</v>
      </c>
      <c r="N118" s="89">
        <f>SUM(L110:L117)</f>
        <v>1000</v>
      </c>
      <c r="O118" s="90">
        <f>N118-L118</f>
        <v>0</v>
      </c>
    </row>
    <row r="119" spans="2:15" x14ac:dyDescent="0.25">
      <c r="C119" s="116"/>
    </row>
    <row r="120" spans="2:15" x14ac:dyDescent="0.25">
      <c r="B120" s="80">
        <v>3.2</v>
      </c>
      <c r="C120" s="73" t="s">
        <v>38</v>
      </c>
      <c r="G120" s="80">
        <v>1</v>
      </c>
      <c r="H120" s="81" t="s">
        <v>24</v>
      </c>
    </row>
    <row r="121" spans="2:15" x14ac:dyDescent="0.25">
      <c r="B121" s="76" t="s">
        <v>14</v>
      </c>
      <c r="C121" s="114" t="s">
        <v>26</v>
      </c>
      <c r="E121" s="76">
        <v>1</v>
      </c>
      <c r="F121" s="76" t="s">
        <v>24</v>
      </c>
      <c r="G121" s="76">
        <v>1</v>
      </c>
      <c r="H121" s="83" t="s">
        <v>24</v>
      </c>
      <c r="I121" s="78">
        <v>200</v>
      </c>
      <c r="J121" s="78">
        <f t="shared" ref="J121:J129" si="21">E121*G121*I121</f>
        <v>200</v>
      </c>
      <c r="K121" s="84">
        <v>1</v>
      </c>
      <c r="L121" s="78">
        <f>J121*K121</f>
        <v>200</v>
      </c>
    </row>
    <row r="122" spans="2:15" x14ac:dyDescent="0.25">
      <c r="B122" s="76" t="s">
        <v>15</v>
      </c>
      <c r="C122" s="114" t="s">
        <v>93</v>
      </c>
      <c r="E122" s="76">
        <v>1</v>
      </c>
      <c r="F122" s="76" t="s">
        <v>24</v>
      </c>
      <c r="G122" s="76">
        <v>1</v>
      </c>
      <c r="H122" s="83" t="s">
        <v>24</v>
      </c>
      <c r="I122" s="78">
        <v>200</v>
      </c>
      <c r="J122" s="78">
        <f t="shared" si="21"/>
        <v>200</v>
      </c>
      <c r="K122" s="84">
        <v>1</v>
      </c>
      <c r="L122" s="78">
        <f>J122*K122</f>
        <v>200</v>
      </c>
    </row>
    <row r="123" spans="2:15" x14ac:dyDescent="0.25">
      <c r="B123" s="76" t="s">
        <v>16</v>
      </c>
      <c r="C123" s="114" t="s">
        <v>27</v>
      </c>
      <c r="E123" s="76">
        <v>1</v>
      </c>
      <c r="F123" s="76" t="s">
        <v>24</v>
      </c>
      <c r="G123" s="76">
        <v>1</v>
      </c>
      <c r="H123" s="83" t="s">
        <v>24</v>
      </c>
      <c r="I123" s="78">
        <v>300</v>
      </c>
      <c r="J123" s="78">
        <f t="shared" si="21"/>
        <v>300</v>
      </c>
      <c r="K123" s="84">
        <v>1</v>
      </c>
      <c r="L123" s="78">
        <f>J123*K123</f>
        <v>300</v>
      </c>
    </row>
    <row r="124" spans="2:15" x14ac:dyDescent="0.25">
      <c r="B124" s="76" t="s">
        <v>17</v>
      </c>
      <c r="C124" s="114" t="s">
        <v>28</v>
      </c>
      <c r="E124" s="76">
        <v>1</v>
      </c>
      <c r="F124" s="76" t="s">
        <v>24</v>
      </c>
      <c r="G124" s="76">
        <v>1</v>
      </c>
      <c r="H124" s="83" t="s">
        <v>24</v>
      </c>
      <c r="I124" s="78">
        <v>100</v>
      </c>
      <c r="J124" s="78">
        <f t="shared" si="21"/>
        <v>100</v>
      </c>
      <c r="K124" s="84">
        <v>1</v>
      </c>
      <c r="L124" s="78">
        <f t="shared" ref="L124:L129" si="22">J124*K124</f>
        <v>100</v>
      </c>
    </row>
    <row r="125" spans="2:15" x14ac:dyDescent="0.25">
      <c r="B125" s="76" t="s">
        <v>18</v>
      </c>
      <c r="C125" s="114" t="s">
        <v>29</v>
      </c>
      <c r="E125" s="76">
        <v>1</v>
      </c>
      <c r="F125" s="76" t="s">
        <v>24</v>
      </c>
      <c r="G125" s="76">
        <v>1</v>
      </c>
      <c r="H125" s="83" t="s">
        <v>24</v>
      </c>
      <c r="I125" s="78">
        <v>0</v>
      </c>
      <c r="J125" s="78">
        <f t="shared" si="21"/>
        <v>0</v>
      </c>
      <c r="K125" s="84">
        <v>1</v>
      </c>
      <c r="L125" s="78">
        <f t="shared" si="22"/>
        <v>0</v>
      </c>
    </row>
    <row r="126" spans="2:15" x14ac:dyDescent="0.25">
      <c r="B126" s="76" t="s">
        <v>19</v>
      </c>
      <c r="C126" s="114" t="s">
        <v>30</v>
      </c>
      <c r="E126" s="76">
        <v>1</v>
      </c>
      <c r="F126" s="76" t="s">
        <v>24</v>
      </c>
      <c r="G126" s="76">
        <v>1</v>
      </c>
      <c r="H126" s="83" t="s">
        <v>24</v>
      </c>
      <c r="I126" s="78">
        <v>0</v>
      </c>
      <c r="J126" s="78">
        <f t="shared" si="21"/>
        <v>0</v>
      </c>
      <c r="K126" s="84">
        <v>1</v>
      </c>
      <c r="L126" s="78">
        <f t="shared" si="22"/>
        <v>0</v>
      </c>
    </row>
    <row r="127" spans="2:15" x14ac:dyDescent="0.25">
      <c r="B127" s="76" t="s">
        <v>20</v>
      </c>
      <c r="C127" s="114" t="s">
        <v>31</v>
      </c>
      <c r="E127" s="76">
        <v>1</v>
      </c>
      <c r="F127" s="76" t="s">
        <v>24</v>
      </c>
      <c r="G127" s="76">
        <v>1</v>
      </c>
      <c r="H127" s="83" t="s">
        <v>24</v>
      </c>
      <c r="I127" s="78">
        <v>0</v>
      </c>
      <c r="J127" s="78">
        <f t="shared" si="21"/>
        <v>0</v>
      </c>
      <c r="K127" s="84">
        <v>1</v>
      </c>
      <c r="L127" s="78">
        <f t="shared" si="22"/>
        <v>0</v>
      </c>
    </row>
    <row r="128" spans="2:15" x14ac:dyDescent="0.25">
      <c r="B128" s="76" t="s">
        <v>21</v>
      </c>
      <c r="C128" s="114" t="s">
        <v>32</v>
      </c>
      <c r="E128" s="76">
        <v>1</v>
      </c>
      <c r="F128" s="76" t="s">
        <v>24</v>
      </c>
      <c r="G128" s="76">
        <v>1</v>
      </c>
      <c r="H128" s="83" t="s">
        <v>24</v>
      </c>
      <c r="I128" s="78">
        <v>0</v>
      </c>
      <c r="J128" s="78">
        <f t="shared" si="21"/>
        <v>0</v>
      </c>
      <c r="K128" s="84">
        <v>1</v>
      </c>
      <c r="L128" s="78">
        <f t="shared" si="22"/>
        <v>0</v>
      </c>
    </row>
    <row r="129" spans="2:15" x14ac:dyDescent="0.25">
      <c r="B129" s="76" t="s">
        <v>39</v>
      </c>
      <c r="C129" s="107" t="s">
        <v>25</v>
      </c>
      <c r="E129" s="76">
        <v>1</v>
      </c>
      <c r="F129" s="76" t="s">
        <v>24</v>
      </c>
      <c r="G129" s="76">
        <v>1</v>
      </c>
      <c r="H129" s="83" t="s">
        <v>24</v>
      </c>
      <c r="I129" s="78">
        <v>200</v>
      </c>
      <c r="J129" s="78">
        <f t="shared" si="21"/>
        <v>200</v>
      </c>
      <c r="K129" s="84">
        <v>1</v>
      </c>
      <c r="L129" s="78">
        <f t="shared" si="22"/>
        <v>200</v>
      </c>
    </row>
    <row r="130" spans="2:15" x14ac:dyDescent="0.25">
      <c r="C130" s="107"/>
      <c r="H130" s="85" t="str">
        <f>H120</f>
        <v>item</v>
      </c>
      <c r="I130" s="86">
        <f>L130/G120</f>
        <v>1000</v>
      </c>
      <c r="J130" s="87">
        <f>SUM(J121:J129)</f>
        <v>1000</v>
      </c>
      <c r="K130" s="88"/>
      <c r="L130" s="87">
        <f>SUM(L121:L129)</f>
        <v>1000</v>
      </c>
      <c r="N130" s="89">
        <f>SUM(L121:L129)</f>
        <v>1000</v>
      </c>
      <c r="O130" s="90">
        <f>N130-L130</f>
        <v>0</v>
      </c>
    </row>
    <row r="131" spans="2:15" x14ac:dyDescent="0.25">
      <c r="C131" s="107"/>
      <c r="H131" s="85"/>
      <c r="I131" s="86"/>
      <c r="J131" s="87"/>
      <c r="K131" s="88"/>
      <c r="L131" s="87"/>
      <c r="N131" s="89"/>
    </row>
    <row r="132" spans="2:15" x14ac:dyDescent="0.25">
      <c r="B132" s="80">
        <v>3.3</v>
      </c>
      <c r="C132" s="165" t="s">
        <v>94</v>
      </c>
      <c r="G132" s="80">
        <v>6</v>
      </c>
      <c r="H132" s="166" t="s">
        <v>176</v>
      </c>
    </row>
    <row r="133" spans="2:15" x14ac:dyDescent="0.25">
      <c r="B133" s="76" t="s">
        <v>14</v>
      </c>
      <c r="C133" s="114" t="s">
        <v>127</v>
      </c>
      <c r="E133" s="76">
        <v>1</v>
      </c>
      <c r="F133" s="76" t="s">
        <v>37</v>
      </c>
      <c r="G133" s="76">
        <v>6</v>
      </c>
      <c r="H133" s="9" t="s">
        <v>176</v>
      </c>
      <c r="I133" s="78">
        <v>0</v>
      </c>
      <c r="J133" s="78">
        <f t="shared" ref="J133:J141" si="23">E133*G133*I133</f>
        <v>0</v>
      </c>
      <c r="K133" s="169">
        <v>1</v>
      </c>
      <c r="L133" s="78">
        <f>J133*K133</f>
        <v>0</v>
      </c>
    </row>
    <row r="134" spans="2:15" x14ac:dyDescent="0.25">
      <c r="B134" s="76" t="s">
        <v>15</v>
      </c>
      <c r="C134" s="114" t="s">
        <v>140</v>
      </c>
      <c r="E134" s="76">
        <v>1</v>
      </c>
      <c r="F134" s="76" t="s">
        <v>37</v>
      </c>
      <c r="G134" s="76">
        <v>6</v>
      </c>
      <c r="H134" s="9" t="s">
        <v>176</v>
      </c>
      <c r="I134" s="78">
        <v>0</v>
      </c>
      <c r="J134" s="78">
        <f t="shared" si="23"/>
        <v>0</v>
      </c>
      <c r="K134" s="169">
        <v>1</v>
      </c>
      <c r="L134" s="78">
        <f>J134*K134</f>
        <v>0</v>
      </c>
    </row>
    <row r="135" spans="2:15" x14ac:dyDescent="0.25">
      <c r="B135" s="76" t="s">
        <v>16</v>
      </c>
      <c r="C135" s="114" t="s">
        <v>145</v>
      </c>
      <c r="D135" s="108" t="s">
        <v>146</v>
      </c>
      <c r="E135" s="76">
        <v>1</v>
      </c>
      <c r="F135" s="76" t="s">
        <v>37</v>
      </c>
      <c r="G135" s="76">
        <v>6</v>
      </c>
      <c r="H135" s="9" t="s">
        <v>176</v>
      </c>
      <c r="I135" s="78">
        <v>0</v>
      </c>
      <c r="J135" s="78">
        <f t="shared" si="23"/>
        <v>0</v>
      </c>
      <c r="K135" s="169">
        <v>1</v>
      </c>
      <c r="L135" s="78">
        <f>J135*K135</f>
        <v>0</v>
      </c>
    </row>
    <row r="136" spans="2:15" x14ac:dyDescent="0.25">
      <c r="B136" s="76" t="s">
        <v>17</v>
      </c>
      <c r="C136" s="114" t="s">
        <v>95</v>
      </c>
      <c r="D136"/>
      <c r="E136" s="76">
        <v>1</v>
      </c>
      <c r="F136" s="76" t="s">
        <v>37</v>
      </c>
      <c r="G136" s="76">
        <v>6</v>
      </c>
      <c r="H136" s="9" t="s">
        <v>176</v>
      </c>
      <c r="I136" s="78">
        <v>0</v>
      </c>
      <c r="J136" s="78">
        <f t="shared" si="23"/>
        <v>0</v>
      </c>
      <c r="K136" s="169">
        <v>1</v>
      </c>
      <c r="L136" s="78">
        <f t="shared" ref="L136:L141" si="24">J136*K136</f>
        <v>0</v>
      </c>
    </row>
    <row r="137" spans="2:15" x14ac:dyDescent="0.25">
      <c r="B137" s="76" t="s">
        <v>18</v>
      </c>
      <c r="C137" s="114" t="s">
        <v>128</v>
      </c>
      <c r="D137"/>
      <c r="E137" s="76">
        <v>1</v>
      </c>
      <c r="F137" s="76" t="s">
        <v>24</v>
      </c>
      <c r="G137" s="76">
        <v>6</v>
      </c>
      <c r="H137" s="9" t="s">
        <v>176</v>
      </c>
      <c r="I137" s="78">
        <v>0</v>
      </c>
      <c r="J137" s="78">
        <f t="shared" si="23"/>
        <v>0</v>
      </c>
      <c r="K137" s="169">
        <v>1</v>
      </c>
      <c r="L137" s="78">
        <f t="shared" si="24"/>
        <v>0</v>
      </c>
    </row>
    <row r="138" spans="2:15" x14ac:dyDescent="0.25">
      <c r="B138" s="76" t="s">
        <v>19</v>
      </c>
      <c r="C138" s="114" t="s">
        <v>156</v>
      </c>
      <c r="D138"/>
      <c r="E138" s="76">
        <v>1</v>
      </c>
      <c r="F138" s="76" t="s">
        <v>24</v>
      </c>
      <c r="G138" s="76">
        <v>6</v>
      </c>
      <c r="H138" s="9" t="s">
        <v>176</v>
      </c>
      <c r="I138" s="78">
        <v>0</v>
      </c>
      <c r="J138" s="78">
        <f t="shared" si="23"/>
        <v>0</v>
      </c>
      <c r="K138" s="169">
        <v>1</v>
      </c>
      <c r="L138" s="78">
        <f t="shared" si="24"/>
        <v>0</v>
      </c>
    </row>
    <row r="139" spans="2:15" x14ac:dyDescent="0.25">
      <c r="B139" s="76" t="s">
        <v>20</v>
      </c>
      <c r="C139" s="114" t="s">
        <v>141</v>
      </c>
      <c r="D139"/>
      <c r="E139" s="76">
        <v>1</v>
      </c>
      <c r="F139" s="76" t="s">
        <v>24</v>
      </c>
      <c r="G139" s="76">
        <v>6</v>
      </c>
      <c r="H139" s="9" t="s">
        <v>176</v>
      </c>
      <c r="I139" s="78">
        <v>0</v>
      </c>
      <c r="J139" s="78">
        <f t="shared" si="23"/>
        <v>0</v>
      </c>
      <c r="K139" s="169">
        <v>1</v>
      </c>
      <c r="L139" s="78">
        <f t="shared" si="24"/>
        <v>0</v>
      </c>
    </row>
    <row r="140" spans="2:15" x14ac:dyDescent="0.25">
      <c r="B140" s="76" t="s">
        <v>21</v>
      </c>
      <c r="C140" s="114" t="s">
        <v>142</v>
      </c>
      <c r="D140"/>
      <c r="E140" s="76">
        <v>1</v>
      </c>
      <c r="F140" s="76" t="s">
        <v>24</v>
      </c>
      <c r="G140" s="76">
        <v>1</v>
      </c>
      <c r="H140" s="9" t="s">
        <v>24</v>
      </c>
      <c r="I140" s="78">
        <v>0</v>
      </c>
      <c r="J140" s="78">
        <f t="shared" si="23"/>
        <v>0</v>
      </c>
      <c r="K140" s="169">
        <v>1</v>
      </c>
      <c r="L140" s="78">
        <f t="shared" si="24"/>
        <v>0</v>
      </c>
    </row>
    <row r="141" spans="2:15" x14ac:dyDescent="0.25">
      <c r="B141" s="76" t="s">
        <v>139</v>
      </c>
      <c r="C141" s="107" t="s">
        <v>25</v>
      </c>
      <c r="D141"/>
      <c r="E141" s="76">
        <v>1</v>
      </c>
      <c r="F141" s="76" t="s">
        <v>24</v>
      </c>
      <c r="G141" s="76">
        <v>1</v>
      </c>
      <c r="H141" s="9" t="s">
        <v>24</v>
      </c>
      <c r="I141" s="78">
        <v>0</v>
      </c>
      <c r="J141" s="78">
        <f t="shared" si="23"/>
        <v>0</v>
      </c>
      <c r="K141" s="169">
        <v>1</v>
      </c>
      <c r="L141" s="78">
        <f t="shared" si="24"/>
        <v>0</v>
      </c>
    </row>
    <row r="142" spans="2:15" x14ac:dyDescent="0.25">
      <c r="C142" s="107"/>
      <c r="D142"/>
      <c r="H142" s="85" t="str">
        <f>H132</f>
        <v>wks</v>
      </c>
      <c r="I142" s="86">
        <f>L142/G132</f>
        <v>0</v>
      </c>
      <c r="J142" s="87">
        <f>SUM(J133:J141)</f>
        <v>0</v>
      </c>
      <c r="K142" s="88"/>
      <c r="L142" s="87">
        <f>SUM(L133:L141)</f>
        <v>0</v>
      </c>
      <c r="N142" s="89">
        <f>SUM(L133:L141)</f>
        <v>0</v>
      </c>
      <c r="O142" s="90">
        <f>N142-L142</f>
        <v>0</v>
      </c>
    </row>
    <row r="143" spans="2:15" x14ac:dyDescent="0.25">
      <c r="C143" s="107"/>
      <c r="D143"/>
      <c r="H143" s="85"/>
      <c r="I143" s="86"/>
      <c r="J143" s="87"/>
      <c r="K143" s="88"/>
      <c r="L143" s="87"/>
      <c r="N143" s="89"/>
    </row>
    <row r="144" spans="2:15" x14ac:dyDescent="0.25">
      <c r="B144" s="80">
        <v>3.4</v>
      </c>
      <c r="C144" s="165" t="s">
        <v>157</v>
      </c>
      <c r="D144" s="179"/>
      <c r="G144" s="80">
        <v>1</v>
      </c>
      <c r="H144" s="81" t="s">
        <v>24</v>
      </c>
    </row>
    <row r="145" spans="2:15" x14ac:dyDescent="0.25">
      <c r="B145" s="76" t="s">
        <v>14</v>
      </c>
      <c r="C145" s="71" t="s">
        <v>147</v>
      </c>
      <c r="D145" s="108"/>
      <c r="E145" s="76">
        <v>1</v>
      </c>
      <c r="F145" s="76" t="s">
        <v>24</v>
      </c>
      <c r="G145" s="76">
        <v>1</v>
      </c>
      <c r="H145" s="6" t="s">
        <v>24</v>
      </c>
      <c r="I145" s="117">
        <v>0</v>
      </c>
      <c r="J145" s="78">
        <f t="shared" ref="J145:J152" si="25">E145*G145*I145</f>
        <v>0</v>
      </c>
      <c r="K145" s="84">
        <v>1</v>
      </c>
      <c r="L145" s="78">
        <f t="shared" ref="L145:L152" si="26">J145*K145</f>
        <v>0</v>
      </c>
    </row>
    <row r="146" spans="2:15" x14ac:dyDescent="0.25">
      <c r="B146" s="76" t="s">
        <v>15</v>
      </c>
      <c r="C146" t="s">
        <v>165</v>
      </c>
      <c r="D146" s="102"/>
      <c r="E146" s="76">
        <v>1</v>
      </c>
      <c r="F146" s="76" t="s">
        <v>24</v>
      </c>
      <c r="G146" s="76">
        <v>1</v>
      </c>
      <c r="H146" s="6" t="s">
        <v>24</v>
      </c>
      <c r="I146" s="117">
        <v>500</v>
      </c>
      <c r="J146" s="78">
        <f t="shared" si="25"/>
        <v>500</v>
      </c>
      <c r="K146" s="84">
        <v>1</v>
      </c>
      <c r="L146" s="78">
        <f t="shared" si="26"/>
        <v>500</v>
      </c>
    </row>
    <row r="147" spans="2:15" x14ac:dyDescent="0.25">
      <c r="B147" s="9" t="s">
        <v>16</v>
      </c>
      <c r="C147" t="s">
        <v>166</v>
      </c>
      <c r="D147" s="102"/>
      <c r="E147" s="76">
        <v>1</v>
      </c>
      <c r="F147" s="76" t="s">
        <v>24</v>
      </c>
      <c r="G147" s="76">
        <v>1</v>
      </c>
      <c r="H147" s="6" t="s">
        <v>24</v>
      </c>
      <c r="I147" s="117">
        <v>500</v>
      </c>
      <c r="J147" s="78">
        <f t="shared" si="25"/>
        <v>500</v>
      </c>
      <c r="K147" s="84">
        <v>1</v>
      </c>
      <c r="L147" s="78">
        <f t="shared" ref="L147" si="27">J147*K147</f>
        <v>500</v>
      </c>
    </row>
    <row r="148" spans="2:15" x14ac:dyDescent="0.25">
      <c r="B148" s="9" t="s">
        <v>17</v>
      </c>
      <c r="C148" s="71" t="s">
        <v>148</v>
      </c>
      <c r="D148" s="108"/>
      <c r="E148" s="76">
        <v>1</v>
      </c>
      <c r="F148" s="76" t="s">
        <v>24</v>
      </c>
      <c r="G148" s="76">
        <v>1</v>
      </c>
      <c r="H148" s="6" t="s">
        <v>24</v>
      </c>
      <c r="I148" s="78">
        <v>0</v>
      </c>
      <c r="J148" s="78">
        <f t="shared" si="25"/>
        <v>0</v>
      </c>
      <c r="K148" s="84">
        <v>1</v>
      </c>
      <c r="L148" s="78">
        <f t="shared" si="26"/>
        <v>0</v>
      </c>
    </row>
    <row r="149" spans="2:15" x14ac:dyDescent="0.25">
      <c r="B149" s="9" t="s">
        <v>18</v>
      </c>
      <c r="C149" s="71" t="s">
        <v>149</v>
      </c>
      <c r="D149" s="108"/>
      <c r="E149" s="76">
        <v>1</v>
      </c>
      <c r="F149" s="76" t="s">
        <v>24</v>
      </c>
      <c r="G149" s="76">
        <v>1</v>
      </c>
      <c r="H149" s="6" t="s">
        <v>24</v>
      </c>
      <c r="I149" s="78">
        <v>0</v>
      </c>
      <c r="J149" s="78">
        <f t="shared" si="25"/>
        <v>0</v>
      </c>
      <c r="K149" s="84">
        <v>1</v>
      </c>
      <c r="L149" s="78">
        <f t="shared" si="26"/>
        <v>0</v>
      </c>
    </row>
    <row r="150" spans="2:15" x14ac:dyDescent="0.25">
      <c r="B150" s="9" t="s">
        <v>19</v>
      </c>
      <c r="C150" s="71" t="s">
        <v>150</v>
      </c>
      <c r="D150" s="108"/>
      <c r="E150" s="76">
        <v>1</v>
      </c>
      <c r="F150" s="76" t="s">
        <v>24</v>
      </c>
      <c r="G150" s="76">
        <v>1</v>
      </c>
      <c r="H150" s="6" t="s">
        <v>24</v>
      </c>
      <c r="I150" s="78">
        <v>0</v>
      </c>
      <c r="J150" s="78">
        <f t="shared" si="25"/>
        <v>0</v>
      </c>
      <c r="K150" s="84">
        <v>1</v>
      </c>
      <c r="L150" s="78">
        <f t="shared" si="26"/>
        <v>0</v>
      </c>
    </row>
    <row r="151" spans="2:15" x14ac:dyDescent="0.25">
      <c r="B151" s="9" t="s">
        <v>20</v>
      </c>
      <c r="C151" t="s">
        <v>164</v>
      </c>
      <c r="D151" s="108"/>
      <c r="E151" s="76">
        <v>1</v>
      </c>
      <c r="F151" s="76" t="s">
        <v>24</v>
      </c>
      <c r="G151" s="76">
        <v>2</v>
      </c>
      <c r="H151" s="9" t="s">
        <v>176</v>
      </c>
      <c r="I151" s="78">
        <v>0</v>
      </c>
      <c r="J151" s="78">
        <f t="shared" si="25"/>
        <v>0</v>
      </c>
      <c r="K151" s="84">
        <v>1</v>
      </c>
      <c r="L151" s="78">
        <f t="shared" si="26"/>
        <v>0</v>
      </c>
    </row>
    <row r="152" spans="2:15" x14ac:dyDescent="0.25">
      <c r="B152" s="9" t="s">
        <v>21</v>
      </c>
      <c r="C152" s="107" t="s">
        <v>25</v>
      </c>
      <c r="D152" s="118"/>
      <c r="E152" s="76">
        <v>1</v>
      </c>
      <c r="F152" s="76" t="s">
        <v>24</v>
      </c>
      <c r="G152" s="76">
        <v>1</v>
      </c>
      <c r="H152" s="83" t="s">
        <v>24</v>
      </c>
      <c r="I152" s="78">
        <v>0</v>
      </c>
      <c r="J152" s="78">
        <f t="shared" si="25"/>
        <v>0</v>
      </c>
      <c r="K152" s="84">
        <v>1</v>
      </c>
      <c r="L152" s="78">
        <f t="shared" si="26"/>
        <v>0</v>
      </c>
    </row>
    <row r="153" spans="2:15" x14ac:dyDescent="0.25">
      <c r="D153"/>
      <c r="H153" s="85" t="str">
        <f>H144</f>
        <v>item</v>
      </c>
      <c r="I153" s="86">
        <f>L153/G144</f>
        <v>1000</v>
      </c>
      <c r="J153" s="87">
        <f>SUM(J145:J152)</f>
        <v>1000</v>
      </c>
      <c r="K153" s="88"/>
      <c r="L153" s="87">
        <f>SUM(L145:L152)</f>
        <v>1000</v>
      </c>
      <c r="N153" s="89">
        <f>SUM(L145:L152)</f>
        <v>1000</v>
      </c>
      <c r="O153" s="90">
        <f>N153-L153</f>
        <v>0</v>
      </c>
    </row>
    <row r="154" spans="2:15" x14ac:dyDescent="0.25">
      <c r="D154"/>
      <c r="H154" s="85"/>
      <c r="I154" s="86"/>
      <c r="J154" s="87"/>
      <c r="K154" s="88"/>
      <c r="L154" s="87"/>
      <c r="N154" s="89"/>
      <c r="O154" s="90"/>
    </row>
    <row r="155" spans="2:15" x14ac:dyDescent="0.25">
      <c r="B155" s="80">
        <v>3.5</v>
      </c>
      <c r="C155" s="165" t="s">
        <v>161</v>
      </c>
      <c r="D155" s="179"/>
      <c r="G155" s="80">
        <v>6</v>
      </c>
      <c r="H155" s="166" t="s">
        <v>176</v>
      </c>
    </row>
    <row r="156" spans="2:15" x14ac:dyDescent="0.25">
      <c r="B156" s="76" t="s">
        <v>14</v>
      </c>
      <c r="C156" t="s">
        <v>167</v>
      </c>
      <c r="D156" s="108" t="s">
        <v>138</v>
      </c>
      <c r="E156" s="76">
        <v>1</v>
      </c>
      <c r="F156" s="76" t="s">
        <v>24</v>
      </c>
      <c r="G156" s="76">
        <v>0</v>
      </c>
      <c r="H156" s="6" t="s">
        <v>24</v>
      </c>
      <c r="I156" s="117">
        <v>0</v>
      </c>
      <c r="J156" s="78">
        <f t="shared" ref="J156:J162" si="28">E156*G156*I156</f>
        <v>0</v>
      </c>
      <c r="K156" s="84">
        <v>1</v>
      </c>
      <c r="L156" s="78">
        <f t="shared" ref="L156:L162" si="29">J156*K156</f>
        <v>0</v>
      </c>
    </row>
    <row r="157" spans="2:15" x14ac:dyDescent="0.25">
      <c r="B157" s="9" t="s">
        <v>15</v>
      </c>
      <c r="C157" t="s">
        <v>182</v>
      </c>
      <c r="D157" s="108" t="s">
        <v>138</v>
      </c>
      <c r="E157" s="76">
        <v>1</v>
      </c>
      <c r="F157" s="76" t="s">
        <v>24</v>
      </c>
      <c r="G157" s="76">
        <v>0</v>
      </c>
      <c r="H157" s="6" t="s">
        <v>24</v>
      </c>
      <c r="I157" s="117">
        <v>0</v>
      </c>
      <c r="J157" s="78">
        <f t="shared" si="28"/>
        <v>0</v>
      </c>
      <c r="K157" s="84">
        <v>1</v>
      </c>
      <c r="L157" s="78">
        <f t="shared" ref="L157" si="30">J157*K157</f>
        <v>0</v>
      </c>
    </row>
    <row r="158" spans="2:15" x14ac:dyDescent="0.25">
      <c r="B158" s="9" t="s">
        <v>16</v>
      </c>
      <c r="C158" t="s">
        <v>168</v>
      </c>
      <c r="D158" s="102" t="s">
        <v>138</v>
      </c>
      <c r="E158" s="76">
        <f>3*7</f>
        <v>21</v>
      </c>
      <c r="F158" s="9" t="s">
        <v>170</v>
      </c>
      <c r="G158" s="76">
        <v>0</v>
      </c>
      <c r="H158" s="6" t="s">
        <v>171</v>
      </c>
      <c r="I158" s="174">
        <v>0</v>
      </c>
      <c r="J158" s="78">
        <f t="shared" si="28"/>
        <v>0</v>
      </c>
      <c r="K158" s="84">
        <v>1</v>
      </c>
      <c r="L158" s="78">
        <f t="shared" si="29"/>
        <v>0</v>
      </c>
    </row>
    <row r="159" spans="2:15" x14ac:dyDescent="0.25">
      <c r="B159" s="9" t="s">
        <v>17</v>
      </c>
      <c r="C159" t="s">
        <v>169</v>
      </c>
      <c r="D159" s="108"/>
      <c r="E159" s="76">
        <v>1</v>
      </c>
      <c r="F159" s="76" t="s">
        <v>24</v>
      </c>
      <c r="G159" s="76">
        <v>0</v>
      </c>
      <c r="H159" s="83" t="s">
        <v>24</v>
      </c>
      <c r="I159" s="78">
        <v>0</v>
      </c>
      <c r="J159" s="78">
        <f t="shared" si="28"/>
        <v>0</v>
      </c>
      <c r="K159" s="84">
        <v>1</v>
      </c>
      <c r="L159" s="78">
        <f t="shared" si="29"/>
        <v>0</v>
      </c>
    </row>
    <row r="160" spans="2:15" x14ac:dyDescent="0.25">
      <c r="B160" s="9" t="s">
        <v>18</v>
      </c>
      <c r="C160" t="s">
        <v>187</v>
      </c>
      <c r="D160" s="118" t="s">
        <v>186</v>
      </c>
      <c r="E160" s="9">
        <v>2</v>
      </c>
      <c r="F160" s="9" t="s">
        <v>181</v>
      </c>
      <c r="G160" s="9">
        <v>0</v>
      </c>
      <c r="H160" s="6" t="s">
        <v>159</v>
      </c>
      <c r="I160" s="207">
        <v>0</v>
      </c>
      <c r="J160" s="4">
        <f t="shared" si="28"/>
        <v>0</v>
      </c>
      <c r="K160" s="167">
        <v>1</v>
      </c>
      <c r="L160" s="4">
        <f t="shared" ref="L160" si="31">J160*K160</f>
        <v>0</v>
      </c>
    </row>
    <row r="161" spans="2:15" x14ac:dyDescent="0.25">
      <c r="B161" s="9" t="s">
        <v>19</v>
      </c>
      <c r="C161" t="s">
        <v>188</v>
      </c>
      <c r="D161" s="118" t="s">
        <v>186</v>
      </c>
      <c r="E161" s="9">
        <v>2</v>
      </c>
      <c r="F161" s="9" t="s">
        <v>160</v>
      </c>
      <c r="G161" s="9">
        <v>0</v>
      </c>
      <c r="H161" s="6" t="s">
        <v>159</v>
      </c>
      <c r="I161" s="207">
        <v>0</v>
      </c>
      <c r="J161" s="4">
        <f t="shared" si="28"/>
        <v>0</v>
      </c>
      <c r="K161" s="167">
        <v>0.5</v>
      </c>
      <c r="L161" s="4">
        <f t="shared" si="29"/>
        <v>0</v>
      </c>
    </row>
    <row r="162" spans="2:15" x14ac:dyDescent="0.25">
      <c r="B162" s="9" t="s">
        <v>20</v>
      </c>
      <c r="C162" s="107" t="s">
        <v>25</v>
      </c>
      <c r="D162" s="118"/>
      <c r="E162" s="76">
        <v>1</v>
      </c>
      <c r="F162" s="76" t="s">
        <v>24</v>
      </c>
      <c r="G162" s="76">
        <v>0</v>
      </c>
      <c r="H162" s="83" t="s">
        <v>24</v>
      </c>
      <c r="I162" s="78">
        <v>0</v>
      </c>
      <c r="J162" s="78">
        <f t="shared" si="28"/>
        <v>0</v>
      </c>
      <c r="K162" s="84">
        <v>1</v>
      </c>
      <c r="L162" s="78">
        <f t="shared" si="29"/>
        <v>0</v>
      </c>
    </row>
    <row r="163" spans="2:15" x14ac:dyDescent="0.25">
      <c r="D163"/>
      <c r="H163" s="85" t="str">
        <f>H155</f>
        <v>wks</v>
      </c>
      <c r="I163" s="86">
        <f>L163/G155</f>
        <v>0</v>
      </c>
      <c r="J163" s="87">
        <f>SUM(J156:J162)</f>
        <v>0</v>
      </c>
      <c r="K163" s="88"/>
      <c r="L163" s="87">
        <f>SUM(L156:L162)</f>
        <v>0</v>
      </c>
      <c r="N163" s="89">
        <f>SUM(L156:L162)</f>
        <v>0</v>
      </c>
      <c r="O163" s="90">
        <f>N163-L163</f>
        <v>0</v>
      </c>
    </row>
    <row r="164" spans="2:15" x14ac:dyDescent="0.25">
      <c r="D164"/>
      <c r="H164" s="85"/>
      <c r="I164" s="86"/>
      <c r="J164" s="87"/>
      <c r="K164" s="88"/>
      <c r="L164" s="87"/>
      <c r="N164" s="89"/>
      <c r="O164" s="90"/>
    </row>
    <row r="165" spans="2:15" x14ac:dyDescent="0.25">
      <c r="B165" s="80">
        <v>3.6</v>
      </c>
      <c r="C165" s="165" t="s">
        <v>177</v>
      </c>
      <c r="D165" s="179"/>
      <c r="G165" s="80">
        <v>1</v>
      </c>
      <c r="H165" s="166" t="s">
        <v>24</v>
      </c>
    </row>
    <row r="166" spans="2:15" x14ac:dyDescent="0.25">
      <c r="B166" s="76" t="s">
        <v>14</v>
      </c>
      <c r="C166" t="s">
        <v>178</v>
      </c>
      <c r="D166" s="108"/>
      <c r="E166" s="76">
        <v>1</v>
      </c>
      <c r="F166" s="76" t="s">
        <v>24</v>
      </c>
      <c r="G166" s="76">
        <v>1</v>
      </c>
      <c r="H166" s="6" t="s">
        <v>24</v>
      </c>
      <c r="I166" s="117">
        <v>0</v>
      </c>
      <c r="J166" s="78">
        <f>E166*G166*I166</f>
        <v>0</v>
      </c>
      <c r="K166" s="84">
        <v>1</v>
      </c>
      <c r="L166" s="78">
        <f t="shared" ref="L166:L168" si="32">J166*K166</f>
        <v>0</v>
      </c>
    </row>
    <row r="167" spans="2:15" x14ac:dyDescent="0.25">
      <c r="B167" s="76" t="s">
        <v>15</v>
      </c>
      <c r="C167" t="s">
        <v>180</v>
      </c>
      <c r="D167" s="102" t="s">
        <v>138</v>
      </c>
      <c r="E167" s="76">
        <v>1</v>
      </c>
      <c r="F167" s="76" t="s">
        <v>24</v>
      </c>
      <c r="G167" s="76">
        <v>1</v>
      </c>
      <c r="H167" s="6" t="s">
        <v>24</v>
      </c>
      <c r="I167" s="174">
        <v>0</v>
      </c>
      <c r="J167" s="78">
        <f>E167*G167*I167</f>
        <v>0</v>
      </c>
      <c r="K167" s="84">
        <v>1</v>
      </c>
      <c r="L167" s="78">
        <f t="shared" si="32"/>
        <v>0</v>
      </c>
    </row>
    <row r="168" spans="2:15" x14ac:dyDescent="0.25">
      <c r="B168" s="9" t="s">
        <v>16</v>
      </c>
      <c r="C168" s="107" t="s">
        <v>25</v>
      </c>
      <c r="D168" s="118"/>
      <c r="E168" s="76">
        <v>1</v>
      </c>
      <c r="F168" s="76" t="s">
        <v>24</v>
      </c>
      <c r="G168" s="76">
        <v>1</v>
      </c>
      <c r="H168" s="83" t="s">
        <v>24</v>
      </c>
      <c r="I168" s="78">
        <v>0</v>
      </c>
      <c r="J168" s="78">
        <f>E168*G168*I168</f>
        <v>0</v>
      </c>
      <c r="K168" s="84">
        <v>1</v>
      </c>
      <c r="L168" s="78">
        <f t="shared" si="32"/>
        <v>0</v>
      </c>
    </row>
    <row r="169" spans="2:15" x14ac:dyDescent="0.25">
      <c r="D169"/>
      <c r="H169" s="85" t="str">
        <f>H165</f>
        <v>item</v>
      </c>
      <c r="I169" s="86">
        <f>L169/G165</f>
        <v>0</v>
      </c>
      <c r="J169" s="87">
        <f>SUM(J166:J168)</f>
        <v>0</v>
      </c>
      <c r="K169" s="88"/>
      <c r="L169" s="87">
        <f>SUM(L166:L168)</f>
        <v>0</v>
      </c>
      <c r="N169" s="89">
        <f>SUM(L166:L168)</f>
        <v>0</v>
      </c>
      <c r="O169" s="90">
        <f>N169-L169</f>
        <v>0</v>
      </c>
    </row>
    <row r="170" spans="2:15" x14ac:dyDescent="0.25">
      <c r="D170"/>
      <c r="H170" s="85"/>
      <c r="I170" s="86"/>
      <c r="J170" s="87"/>
      <c r="K170" s="88"/>
      <c r="L170" s="87"/>
      <c r="N170" s="89"/>
      <c r="O170" s="90"/>
    </row>
    <row r="171" spans="2:15" x14ac:dyDescent="0.25">
      <c r="B171" s="80">
        <v>3.7</v>
      </c>
      <c r="C171" s="165" t="s">
        <v>191</v>
      </c>
      <c r="D171" s="179"/>
      <c r="E171" s="175"/>
      <c r="F171" s="175"/>
      <c r="G171" s="1">
        <v>6</v>
      </c>
      <c r="H171" s="166" t="s">
        <v>176</v>
      </c>
      <c r="I171" s="215"/>
      <c r="J171" s="215"/>
      <c r="K171" s="178"/>
      <c r="L171" s="215"/>
      <c r="M171" s="178"/>
      <c r="N171" s="215"/>
      <c r="O171" s="178"/>
    </row>
    <row r="172" spans="2:15" x14ac:dyDescent="0.25">
      <c r="B172" s="9" t="s">
        <v>14</v>
      </c>
      <c r="C172" s="216" t="s">
        <v>192</v>
      </c>
      <c r="D172" s="108"/>
      <c r="E172" s="175">
        <v>1</v>
      </c>
      <c r="F172" s="175" t="s">
        <v>24</v>
      </c>
      <c r="G172" s="175">
        <v>6</v>
      </c>
      <c r="H172" s="218" t="s">
        <v>176</v>
      </c>
      <c r="I172" s="215">
        <v>250</v>
      </c>
      <c r="J172" s="215">
        <f t="shared" ref="J172:J173" si="33">E172*G172*I172</f>
        <v>1500</v>
      </c>
      <c r="K172" s="180">
        <v>0.5</v>
      </c>
      <c r="L172" s="215">
        <f t="shared" ref="L172:L174" si="34">J172*K172</f>
        <v>750</v>
      </c>
      <c r="M172" s="178"/>
      <c r="N172" s="215"/>
      <c r="O172" s="178"/>
    </row>
    <row r="173" spans="2:15" x14ac:dyDescent="0.25">
      <c r="B173" s="9" t="s">
        <v>15</v>
      </c>
      <c r="C173" s="178" t="s">
        <v>109</v>
      </c>
      <c r="D173" s="108"/>
      <c r="E173" s="175">
        <v>1</v>
      </c>
      <c r="F173" s="175" t="s">
        <v>24</v>
      </c>
      <c r="G173" s="175">
        <v>6</v>
      </c>
      <c r="H173" s="218" t="s">
        <v>176</v>
      </c>
      <c r="I173" s="215">
        <v>250</v>
      </c>
      <c r="J173" s="215">
        <f t="shared" si="33"/>
        <v>1500</v>
      </c>
      <c r="K173" s="180">
        <v>0.5</v>
      </c>
      <c r="L173" s="215">
        <f t="shared" si="34"/>
        <v>750</v>
      </c>
      <c r="M173" s="178"/>
      <c r="N173" s="215"/>
      <c r="O173" s="178"/>
    </row>
    <row r="174" spans="2:15" x14ac:dyDescent="0.25">
      <c r="B174" s="9" t="s">
        <v>16</v>
      </c>
      <c r="C174" s="107" t="s">
        <v>25</v>
      </c>
      <c r="D174" s="118"/>
      <c r="E174" s="175">
        <v>1</v>
      </c>
      <c r="F174" s="175" t="s">
        <v>24</v>
      </c>
      <c r="G174" s="175">
        <v>1</v>
      </c>
      <c r="H174" s="181" t="s">
        <v>24</v>
      </c>
      <c r="I174" s="215">
        <v>0</v>
      </c>
      <c r="J174" s="215">
        <f>E174*G174*I174</f>
        <v>0</v>
      </c>
      <c r="K174" s="180">
        <v>1</v>
      </c>
      <c r="L174" s="215">
        <f t="shared" si="34"/>
        <v>0</v>
      </c>
      <c r="M174" s="178"/>
      <c r="N174" s="215"/>
      <c r="O174" s="178"/>
    </row>
    <row r="175" spans="2:15" x14ac:dyDescent="0.25">
      <c r="C175" s="178"/>
      <c r="D175"/>
      <c r="E175" s="175"/>
      <c r="F175" s="175"/>
      <c r="G175" s="175"/>
      <c r="H175" s="85" t="str">
        <f>H171</f>
        <v>wks</v>
      </c>
      <c r="I175" s="86">
        <f>L175/G171</f>
        <v>250</v>
      </c>
      <c r="J175" s="87">
        <f>SUM(J172:J174)</f>
        <v>3000</v>
      </c>
      <c r="K175" s="88"/>
      <c r="L175" s="217">
        <f>SUM(L172:L174)</f>
        <v>1500</v>
      </c>
      <c r="M175" s="178"/>
      <c r="N175" s="89">
        <f>SUM(L172:L174)</f>
        <v>1500</v>
      </c>
      <c r="O175" s="168">
        <f>N175-L175</f>
        <v>0</v>
      </c>
    </row>
    <row r="176" spans="2:15" x14ac:dyDescent="0.25">
      <c r="D176"/>
      <c r="H176" s="85"/>
      <c r="I176" s="86"/>
      <c r="J176" s="87"/>
      <c r="K176" s="88"/>
      <c r="L176" s="87"/>
      <c r="N176" s="89"/>
      <c r="O176" s="90"/>
    </row>
    <row r="177" spans="1:15" x14ac:dyDescent="0.25">
      <c r="B177" s="119">
        <v>3.8</v>
      </c>
      <c r="C177" s="73" t="s">
        <v>129</v>
      </c>
      <c r="D177"/>
      <c r="G177" s="80">
        <v>1</v>
      </c>
      <c r="H177" s="166" t="s">
        <v>24</v>
      </c>
      <c r="O177" s="90"/>
    </row>
    <row r="178" spans="1:15" x14ac:dyDescent="0.25">
      <c r="B178" s="9" t="s">
        <v>14</v>
      </c>
      <c r="C178" t="s">
        <v>236</v>
      </c>
      <c r="D178" s="108" t="s">
        <v>336</v>
      </c>
      <c r="E178" s="9">
        <v>1</v>
      </c>
      <c r="F178" s="9" t="s">
        <v>24</v>
      </c>
      <c r="G178" s="9">
        <v>2</v>
      </c>
      <c r="H178" s="6" t="s">
        <v>37</v>
      </c>
      <c r="I178" s="4">
        <v>250</v>
      </c>
      <c r="J178" s="4">
        <f>E178*G178*I178</f>
        <v>500</v>
      </c>
      <c r="K178" s="167">
        <v>1</v>
      </c>
      <c r="L178" s="4">
        <f t="shared" ref="L178" si="35">J178*K178</f>
        <v>500</v>
      </c>
      <c r="M178"/>
      <c r="N178" s="4"/>
      <c r="O178" s="168"/>
    </row>
    <row r="179" spans="1:15" x14ac:dyDescent="0.25">
      <c r="B179" s="9" t="s">
        <v>15</v>
      </c>
      <c r="C179" t="s">
        <v>337</v>
      </c>
      <c r="D179" s="108" t="s">
        <v>336</v>
      </c>
      <c r="E179" s="9">
        <v>1</v>
      </c>
      <c r="F179" s="9" t="s">
        <v>24</v>
      </c>
      <c r="G179" s="9">
        <v>2</v>
      </c>
      <c r="H179" s="6" t="s">
        <v>37</v>
      </c>
      <c r="I179" s="4">
        <v>250</v>
      </c>
      <c r="J179" s="4">
        <f>E179*G179*I179</f>
        <v>500</v>
      </c>
      <c r="K179" s="167">
        <v>1</v>
      </c>
      <c r="L179" s="4">
        <f t="shared" ref="L179" si="36">J179*K179</f>
        <v>500</v>
      </c>
      <c r="M179"/>
      <c r="N179" s="4"/>
      <c r="O179" s="168"/>
    </row>
    <row r="180" spans="1:15" x14ac:dyDescent="0.25">
      <c r="B180" s="9" t="s">
        <v>16</v>
      </c>
      <c r="C180" s="107" t="s">
        <v>25</v>
      </c>
      <c r="D180" s="118"/>
      <c r="E180" s="76">
        <v>1</v>
      </c>
      <c r="F180" s="76" t="s">
        <v>24</v>
      </c>
      <c r="G180" s="76">
        <v>1</v>
      </c>
      <c r="H180" s="6" t="s">
        <v>37</v>
      </c>
      <c r="I180" s="78">
        <v>0</v>
      </c>
      <c r="J180" s="78">
        <f>E180*G180*I180</f>
        <v>0</v>
      </c>
      <c r="K180" s="84">
        <v>1</v>
      </c>
      <c r="L180" s="78">
        <f t="shared" ref="L180" si="37">J180*K180</f>
        <v>0</v>
      </c>
      <c r="O180" s="90"/>
    </row>
    <row r="181" spans="1:15" x14ac:dyDescent="0.25">
      <c r="C181" s="107"/>
      <c r="H181" s="85" t="str">
        <f>H177</f>
        <v>item</v>
      </c>
      <c r="I181" s="86">
        <f>L181/G177</f>
        <v>1000</v>
      </c>
      <c r="J181" s="87">
        <f>SUM(J178:J180)</f>
        <v>1000</v>
      </c>
      <c r="K181" s="88"/>
      <c r="L181" s="87">
        <f>SUM(L178:L180)</f>
        <v>1000</v>
      </c>
      <c r="N181" s="89">
        <f>SUM(L178:L180)</f>
        <v>1000</v>
      </c>
      <c r="O181" s="90">
        <f>N181-L181</f>
        <v>0</v>
      </c>
    </row>
    <row r="182" spans="1:15" x14ac:dyDescent="0.25">
      <c r="H182" s="85"/>
      <c r="I182" s="86"/>
      <c r="J182" s="87"/>
      <c r="K182" s="88"/>
      <c r="L182" s="87"/>
      <c r="N182" s="89"/>
      <c r="O182" s="90"/>
    </row>
    <row r="183" spans="1:15" x14ac:dyDescent="0.25">
      <c r="C183" s="107"/>
      <c r="H183" s="85"/>
      <c r="I183" s="86"/>
      <c r="J183" s="87"/>
      <c r="K183" s="88"/>
      <c r="L183" s="87"/>
      <c r="N183" s="89"/>
    </row>
    <row r="184" spans="1:15" ht="15.75" thickBot="1" x14ac:dyDescent="0.3">
      <c r="C184" s="107"/>
      <c r="K184" s="84"/>
    </row>
    <row r="185" spans="1:15" ht="15.75" thickBot="1" x14ac:dyDescent="0.3">
      <c r="B185" s="93">
        <v>3</v>
      </c>
      <c r="C185" s="94" t="s">
        <v>40</v>
      </c>
      <c r="D185" s="94" t="str">
        <f>C107</f>
        <v>Site Establishment</v>
      </c>
      <c r="E185" s="95"/>
      <c r="F185" s="95"/>
      <c r="G185" s="173">
        <v>4</v>
      </c>
      <c r="H185" s="173" t="s">
        <v>176</v>
      </c>
      <c r="I185" s="96">
        <f>L185/G185</f>
        <v>1375</v>
      </c>
      <c r="J185" s="97">
        <f>SUM(J107:J184)/2</f>
        <v>7000</v>
      </c>
      <c r="K185" s="98"/>
      <c r="L185" s="99">
        <f>SUM(L107:L184)/2</f>
        <v>5500</v>
      </c>
      <c r="M185" s="120"/>
      <c r="N185" s="90">
        <f>O185-L185</f>
        <v>0</v>
      </c>
      <c r="O185" s="121">
        <f>SUM(N107:N184)</f>
        <v>5500</v>
      </c>
    </row>
    <row r="186" spans="1:15" x14ac:dyDescent="0.25">
      <c r="B186" s="80"/>
      <c r="C186" s="73"/>
      <c r="D186" s="73"/>
      <c r="G186" s="187"/>
      <c r="H186" s="187"/>
      <c r="I186" s="86"/>
      <c r="J186" s="87"/>
      <c r="K186" s="88"/>
      <c r="L186" s="87"/>
      <c r="M186" s="120"/>
      <c r="N186" s="90"/>
      <c r="O186" s="121"/>
    </row>
    <row r="187" spans="1:15" x14ac:dyDescent="0.25">
      <c r="A187" s="115"/>
      <c r="B187" s="208" t="s">
        <v>12</v>
      </c>
      <c r="C187" s="266" t="s">
        <v>13</v>
      </c>
      <c r="D187" s="266"/>
      <c r="E187" s="208" t="s">
        <v>11</v>
      </c>
      <c r="F187" s="266" t="s">
        <v>10</v>
      </c>
      <c r="G187" s="266"/>
      <c r="H187" s="266"/>
      <c r="I187" s="70" t="s">
        <v>9</v>
      </c>
      <c r="J187" s="70" t="s">
        <v>0</v>
      </c>
      <c r="K187" s="208" t="s">
        <v>7</v>
      </c>
      <c r="L187" s="70" t="s">
        <v>8</v>
      </c>
    </row>
    <row r="188" spans="1:15" ht="15.75" x14ac:dyDescent="0.25">
      <c r="B188" s="74">
        <v>4</v>
      </c>
      <c r="C188" s="75" t="s">
        <v>218</v>
      </c>
      <c r="D188" s="104"/>
      <c r="E188" s="175"/>
      <c r="F188" s="175"/>
      <c r="G188" s="175"/>
      <c r="H188" s="176"/>
      <c r="I188" s="177"/>
      <c r="J188" s="177"/>
      <c r="K188" s="178"/>
      <c r="L188" s="177"/>
      <c r="M188" s="178"/>
      <c r="N188" s="177"/>
      <c r="O188" s="178"/>
    </row>
    <row r="189" spans="1:15" x14ac:dyDescent="0.25">
      <c r="B189" s="175"/>
      <c r="C189" s="178"/>
      <c r="D189" s="178"/>
      <c r="E189" s="175"/>
      <c r="F189" s="175"/>
      <c r="G189" s="175"/>
      <c r="H189" s="176"/>
      <c r="I189" s="177"/>
      <c r="J189" s="177"/>
      <c r="K189" s="178"/>
      <c r="L189" s="177"/>
      <c r="M189" s="178"/>
      <c r="N189" s="177"/>
      <c r="O189" s="178"/>
    </row>
    <row r="190" spans="1:15" x14ac:dyDescent="0.25">
      <c r="B190" s="1">
        <v>4.0999999999999996</v>
      </c>
      <c r="C190" s="165" t="s">
        <v>218</v>
      </c>
      <c r="D190" s="214" t="s">
        <v>200</v>
      </c>
      <c r="E190" s="175"/>
      <c r="F190" s="175"/>
      <c r="G190" s="1">
        <v>1</v>
      </c>
      <c r="H190" s="166" t="s">
        <v>24</v>
      </c>
      <c r="I190" s="177"/>
      <c r="J190" s="177"/>
      <c r="K190" s="178"/>
      <c r="L190" s="177"/>
      <c r="M190" s="178"/>
      <c r="N190" s="177"/>
      <c r="O190" s="178"/>
    </row>
    <row r="191" spans="1:15" x14ac:dyDescent="0.25">
      <c r="B191" s="9" t="s">
        <v>14</v>
      </c>
      <c r="C191" s="234" t="s">
        <v>236</v>
      </c>
      <c r="D191" s="102" t="s">
        <v>184</v>
      </c>
      <c r="E191" s="9">
        <v>1</v>
      </c>
      <c r="F191" s="9" t="s">
        <v>24</v>
      </c>
      <c r="G191" s="9">
        <v>9</v>
      </c>
      <c r="H191" s="6" t="s">
        <v>159</v>
      </c>
      <c r="I191" s="4">
        <v>90</v>
      </c>
      <c r="J191" s="4">
        <f t="shared" ref="J191:J197" si="38">E191*G191*I191</f>
        <v>810</v>
      </c>
      <c r="K191" s="167">
        <v>1</v>
      </c>
      <c r="L191" s="4">
        <f t="shared" ref="L191:L197" si="39">J191*K191</f>
        <v>810</v>
      </c>
      <c r="M191" s="178"/>
      <c r="N191" s="177"/>
      <c r="O191" s="178"/>
    </row>
    <row r="192" spans="1:15" x14ac:dyDescent="0.25">
      <c r="B192" s="9" t="s">
        <v>15</v>
      </c>
      <c r="C192" s="234" t="s">
        <v>227</v>
      </c>
      <c r="D192" s="102"/>
      <c r="E192" s="9">
        <v>1</v>
      </c>
      <c r="F192" s="9" t="s">
        <v>24</v>
      </c>
      <c r="G192" s="9">
        <v>9</v>
      </c>
      <c r="H192" s="6" t="s">
        <v>159</v>
      </c>
      <c r="I192" s="4">
        <v>40</v>
      </c>
      <c r="J192" s="4">
        <f t="shared" si="38"/>
        <v>360</v>
      </c>
      <c r="K192" s="167">
        <v>1</v>
      </c>
      <c r="L192" s="4">
        <f t="shared" si="39"/>
        <v>360</v>
      </c>
      <c r="M192" s="178"/>
      <c r="N192" s="177"/>
      <c r="O192" s="178"/>
    </row>
    <row r="193" spans="1:15" x14ac:dyDescent="0.25">
      <c r="B193" s="9" t="s">
        <v>16</v>
      </c>
      <c r="C193" s="235" t="s">
        <v>189</v>
      </c>
      <c r="D193" s="118" t="s">
        <v>186</v>
      </c>
      <c r="E193" s="9">
        <v>2</v>
      </c>
      <c r="F193" s="9" t="s">
        <v>160</v>
      </c>
      <c r="G193" s="9">
        <v>9</v>
      </c>
      <c r="H193" s="6" t="s">
        <v>159</v>
      </c>
      <c r="I193" s="207">
        <v>41.6</v>
      </c>
      <c r="J193" s="4">
        <f t="shared" si="38"/>
        <v>748.80000000000007</v>
      </c>
      <c r="K193" s="167">
        <v>1</v>
      </c>
      <c r="L193" s="4">
        <f t="shared" si="39"/>
        <v>748.80000000000007</v>
      </c>
      <c r="M193" s="178"/>
      <c r="N193" s="177"/>
      <c r="O193" s="178"/>
    </row>
    <row r="194" spans="1:15" x14ac:dyDescent="0.25">
      <c r="B194" s="9" t="s">
        <v>17</v>
      </c>
      <c r="C194" s="234" t="s">
        <v>271</v>
      </c>
      <c r="D194" s="102" t="s">
        <v>172</v>
      </c>
      <c r="E194" s="175">
        <v>1</v>
      </c>
      <c r="F194" s="175" t="s">
        <v>24</v>
      </c>
      <c r="G194" s="175">
        <v>12</v>
      </c>
      <c r="H194" s="6" t="s">
        <v>124</v>
      </c>
      <c r="I194" s="177">
        <v>30</v>
      </c>
      <c r="J194" s="177">
        <f t="shared" si="38"/>
        <v>360</v>
      </c>
      <c r="K194" s="180">
        <v>1</v>
      </c>
      <c r="L194" s="177">
        <f t="shared" si="39"/>
        <v>360</v>
      </c>
      <c r="M194" s="178"/>
      <c r="N194" s="177"/>
      <c r="O194" s="178"/>
    </row>
    <row r="195" spans="1:15" x14ac:dyDescent="0.25">
      <c r="B195" s="9" t="s">
        <v>18</v>
      </c>
      <c r="C195" s="234" t="s">
        <v>272</v>
      </c>
      <c r="D195" s="102" t="s">
        <v>172</v>
      </c>
      <c r="E195" s="175">
        <v>1</v>
      </c>
      <c r="F195" s="175" t="s">
        <v>24</v>
      </c>
      <c r="G195" s="175">
        <v>1</v>
      </c>
      <c r="H195" s="6" t="s">
        <v>24</v>
      </c>
      <c r="I195" s="177">
        <v>500</v>
      </c>
      <c r="J195" s="177">
        <f t="shared" ref="J195" si="40">E195*G195*I195</f>
        <v>500</v>
      </c>
      <c r="K195" s="180">
        <v>1</v>
      </c>
      <c r="L195" s="177">
        <f t="shared" ref="L195" si="41">J195*K195</f>
        <v>500</v>
      </c>
      <c r="M195" s="178"/>
      <c r="N195" s="177"/>
      <c r="O195" s="178"/>
    </row>
    <row r="196" spans="1:15" x14ac:dyDescent="0.25">
      <c r="B196" s="9" t="s">
        <v>19</v>
      </c>
      <c r="C196" s="234" t="s">
        <v>228</v>
      </c>
      <c r="D196" s="102" t="s">
        <v>184</v>
      </c>
      <c r="E196" s="9">
        <v>1</v>
      </c>
      <c r="F196" s="9" t="s">
        <v>24</v>
      </c>
      <c r="G196" s="9">
        <v>9</v>
      </c>
      <c r="H196" s="6" t="s">
        <v>159</v>
      </c>
      <c r="I196" s="4">
        <v>100</v>
      </c>
      <c r="J196" s="4">
        <f t="shared" si="38"/>
        <v>900</v>
      </c>
      <c r="K196" s="167">
        <v>1</v>
      </c>
      <c r="L196" s="4">
        <f t="shared" si="39"/>
        <v>900</v>
      </c>
      <c r="M196" s="178"/>
      <c r="N196" s="177"/>
      <c r="O196" s="178"/>
    </row>
    <row r="197" spans="1:15" x14ac:dyDescent="0.25">
      <c r="B197" s="9" t="s">
        <v>20</v>
      </c>
      <c r="C197" s="234" t="s">
        <v>25</v>
      </c>
      <c r="D197" s="118"/>
      <c r="E197" s="9">
        <v>1</v>
      </c>
      <c r="F197" s="9" t="s">
        <v>24</v>
      </c>
      <c r="G197" s="9">
        <v>1</v>
      </c>
      <c r="H197" s="6" t="s">
        <v>24</v>
      </c>
      <c r="I197" s="4">
        <v>100</v>
      </c>
      <c r="J197" s="4">
        <f t="shared" si="38"/>
        <v>100</v>
      </c>
      <c r="K197" s="167">
        <v>1</v>
      </c>
      <c r="L197" s="4">
        <f t="shared" si="39"/>
        <v>100</v>
      </c>
      <c r="M197" s="178"/>
      <c r="N197" s="177"/>
      <c r="O197" s="178"/>
    </row>
    <row r="198" spans="1:15" x14ac:dyDescent="0.25">
      <c r="B198" s="175"/>
      <c r="C198" s="178"/>
      <c r="D198"/>
      <c r="E198" s="175"/>
      <c r="F198" s="175"/>
      <c r="G198" s="175"/>
      <c r="H198" s="85" t="str">
        <f>H190</f>
        <v>item</v>
      </c>
      <c r="I198" s="86">
        <f>L198/G190</f>
        <v>3778.8</v>
      </c>
      <c r="J198" s="87">
        <f>SUM(J191:J197)</f>
        <v>3778.8</v>
      </c>
      <c r="K198" s="88"/>
      <c r="L198" s="217">
        <f>SUM(L191:L197)</f>
        <v>3778.8</v>
      </c>
      <c r="M198" s="178"/>
      <c r="N198" s="89">
        <f>SUM(L191:L197)</f>
        <v>3778.8</v>
      </c>
      <c r="O198" s="168">
        <f>N198-L198</f>
        <v>0</v>
      </c>
    </row>
    <row r="199" spans="1:15" x14ac:dyDescent="0.25">
      <c r="B199" s="175"/>
      <c r="C199" s="178"/>
      <c r="D199"/>
      <c r="E199" s="175"/>
      <c r="F199" s="175"/>
      <c r="G199" s="175"/>
      <c r="H199" s="85"/>
      <c r="I199" s="86"/>
      <c r="J199" s="87"/>
      <c r="K199" s="88"/>
      <c r="L199" s="87"/>
      <c r="M199" s="178"/>
      <c r="N199" s="89"/>
      <c r="O199" s="178"/>
    </row>
    <row r="200" spans="1:15" ht="15.75" thickBot="1" x14ac:dyDescent="0.3">
      <c r="D200" s="79"/>
      <c r="H200" s="85"/>
      <c r="I200" s="86"/>
      <c r="J200" s="87"/>
      <c r="K200" s="88"/>
      <c r="L200" s="87"/>
      <c r="N200" s="89"/>
    </row>
    <row r="201" spans="1:15" ht="15.75" thickBot="1" x14ac:dyDescent="0.3">
      <c r="B201" s="93">
        <v>4</v>
      </c>
      <c r="C201" s="94" t="s">
        <v>40</v>
      </c>
      <c r="D201" s="94" t="str">
        <f>C188</f>
        <v>Demolish and remove the existing 2 discus + 2 shot put stations, cages and footings</v>
      </c>
      <c r="E201" s="95"/>
      <c r="F201" s="95"/>
      <c r="G201" s="173">
        <v>1</v>
      </c>
      <c r="H201" s="173" t="s">
        <v>24</v>
      </c>
      <c r="I201" s="96">
        <f>L201/G201</f>
        <v>3778.8</v>
      </c>
      <c r="J201" s="97">
        <f>SUM(J188:J200)/2</f>
        <v>3778.8</v>
      </c>
      <c r="K201" s="98"/>
      <c r="L201" s="99">
        <f>SUM(L188:L200)/2</f>
        <v>3778.8</v>
      </c>
      <c r="M201" s="120"/>
      <c r="N201" s="90">
        <f>O201-L201</f>
        <v>0</v>
      </c>
      <c r="O201" s="121">
        <f>SUM(N188:N200)</f>
        <v>3778.8</v>
      </c>
    </row>
    <row r="202" spans="1:15" x14ac:dyDescent="0.25">
      <c r="B202" s="80"/>
      <c r="C202" s="73"/>
      <c r="D202" s="73"/>
      <c r="I202" s="92"/>
      <c r="J202" s="87"/>
      <c r="K202" s="88"/>
      <c r="L202" s="87"/>
      <c r="M202" s="120"/>
      <c r="N202" s="90"/>
      <c r="O202" s="121"/>
    </row>
    <row r="203" spans="1:15" x14ac:dyDescent="0.25">
      <c r="A203" s="182"/>
      <c r="B203" s="32" t="s">
        <v>12</v>
      </c>
      <c r="C203" s="267" t="s">
        <v>13</v>
      </c>
      <c r="D203" s="267"/>
      <c r="E203" s="32" t="s">
        <v>11</v>
      </c>
      <c r="F203" s="267" t="s">
        <v>10</v>
      </c>
      <c r="G203" s="267"/>
      <c r="H203" s="267"/>
      <c r="I203" s="3" t="s">
        <v>9</v>
      </c>
      <c r="J203" s="3" t="s">
        <v>0</v>
      </c>
      <c r="K203" s="32" t="s">
        <v>7</v>
      </c>
      <c r="L203" s="3" t="s">
        <v>8</v>
      </c>
      <c r="M203" s="178"/>
      <c r="N203" s="177"/>
      <c r="O203" s="178"/>
    </row>
    <row r="204" spans="1:15" ht="15.75" x14ac:dyDescent="0.25">
      <c r="A204" s="178"/>
      <c r="B204" s="74">
        <v>5</v>
      </c>
      <c r="C204" s="75" t="s">
        <v>219</v>
      </c>
      <c r="D204" s="104"/>
      <c r="E204" s="175"/>
      <c r="F204" s="175"/>
      <c r="G204" s="175"/>
      <c r="H204" s="176"/>
      <c r="I204" s="177"/>
      <c r="J204" s="177"/>
      <c r="K204" s="178"/>
      <c r="L204" s="177"/>
      <c r="M204" s="178"/>
      <c r="N204" s="177"/>
      <c r="O204" s="178"/>
    </row>
    <row r="205" spans="1:15" x14ac:dyDescent="0.25">
      <c r="A205" s="178"/>
      <c r="B205" s="175"/>
      <c r="C205" s="178"/>
      <c r="D205" s="178"/>
      <c r="E205" s="175"/>
      <c r="F205" s="175"/>
      <c r="G205" s="175"/>
      <c r="H205" s="176"/>
      <c r="I205" s="177"/>
      <c r="J205" s="177"/>
      <c r="K205" s="178"/>
      <c r="L205" s="177"/>
      <c r="M205" s="178"/>
      <c r="N205" s="177"/>
      <c r="O205" s="178"/>
    </row>
    <row r="206" spans="1:15" x14ac:dyDescent="0.25">
      <c r="A206" s="178"/>
      <c r="B206" s="1">
        <v>5.0999999999999996</v>
      </c>
      <c r="C206" s="165" t="s">
        <v>273</v>
      </c>
      <c r="D206" s="214" t="s">
        <v>199</v>
      </c>
      <c r="E206" s="175"/>
      <c r="F206" s="175"/>
      <c r="G206" s="171">
        <v>1</v>
      </c>
      <c r="H206" s="166" t="s">
        <v>24</v>
      </c>
      <c r="I206" s="177"/>
      <c r="J206" s="177"/>
      <c r="K206" s="178"/>
      <c r="L206" s="177"/>
      <c r="M206" s="178"/>
      <c r="N206" s="177"/>
      <c r="O206" s="178"/>
    </row>
    <row r="207" spans="1:15" x14ac:dyDescent="0.25">
      <c r="A207" s="178"/>
      <c r="B207" s="9" t="s">
        <v>14</v>
      </c>
      <c r="C207" s="234" t="s">
        <v>236</v>
      </c>
      <c r="D207" s="102" t="s">
        <v>184</v>
      </c>
      <c r="E207" s="9">
        <v>1</v>
      </c>
      <c r="F207" s="9" t="s">
        <v>24</v>
      </c>
      <c r="G207" s="9">
        <v>18</v>
      </c>
      <c r="H207" s="6" t="s">
        <v>159</v>
      </c>
      <c r="I207" s="4">
        <v>90</v>
      </c>
      <c r="J207" s="4">
        <f t="shared" ref="J207:J213" si="42">E207*G207*I207</f>
        <v>1620</v>
      </c>
      <c r="K207" s="167">
        <v>1</v>
      </c>
      <c r="L207" s="4">
        <f t="shared" ref="L207:L213" si="43">J207*K207</f>
        <v>1620</v>
      </c>
      <c r="M207" s="178"/>
      <c r="N207" s="177"/>
      <c r="O207" s="178"/>
    </row>
    <row r="208" spans="1:15" x14ac:dyDescent="0.25">
      <c r="A208" s="178"/>
      <c r="B208" s="9" t="s">
        <v>15</v>
      </c>
      <c r="C208" s="234" t="s">
        <v>227</v>
      </c>
      <c r="D208" s="102"/>
      <c r="E208" s="9">
        <v>1</v>
      </c>
      <c r="F208" s="9" t="s">
        <v>24</v>
      </c>
      <c r="G208" s="9">
        <v>18</v>
      </c>
      <c r="H208" s="6" t="s">
        <v>159</v>
      </c>
      <c r="I208" s="4">
        <v>40</v>
      </c>
      <c r="J208" s="4">
        <f t="shared" si="42"/>
        <v>720</v>
      </c>
      <c r="K208" s="167">
        <v>1</v>
      </c>
      <c r="L208" s="4">
        <f t="shared" si="43"/>
        <v>720</v>
      </c>
      <c r="M208" s="178"/>
      <c r="N208" s="177"/>
      <c r="O208" s="178"/>
    </row>
    <row r="209" spans="1:15" x14ac:dyDescent="0.25">
      <c r="A209" s="178"/>
      <c r="B209" s="9" t="s">
        <v>16</v>
      </c>
      <c r="C209" s="235" t="s">
        <v>189</v>
      </c>
      <c r="D209" s="118" t="s">
        <v>186</v>
      </c>
      <c r="E209" s="9">
        <v>2</v>
      </c>
      <c r="F209" s="9" t="s">
        <v>160</v>
      </c>
      <c r="G209" s="9">
        <v>18</v>
      </c>
      <c r="H209" s="6" t="s">
        <v>159</v>
      </c>
      <c r="I209" s="207">
        <v>41.6</v>
      </c>
      <c r="J209" s="4">
        <f t="shared" si="42"/>
        <v>1497.6000000000001</v>
      </c>
      <c r="K209" s="167">
        <v>1</v>
      </c>
      <c r="L209" s="4">
        <f t="shared" si="43"/>
        <v>1497.6000000000001</v>
      </c>
      <c r="M209" s="178"/>
      <c r="N209" s="177"/>
      <c r="O209" s="178"/>
    </row>
    <row r="210" spans="1:15" x14ac:dyDescent="0.25">
      <c r="A210" s="178"/>
      <c r="B210" s="9" t="s">
        <v>17</v>
      </c>
      <c r="C210" s="234" t="s">
        <v>271</v>
      </c>
      <c r="D210" s="102" t="s">
        <v>172</v>
      </c>
      <c r="E210" s="175">
        <v>1</v>
      </c>
      <c r="F210" s="175" t="s">
        <v>24</v>
      </c>
      <c r="G210" s="175">
        <v>40</v>
      </c>
      <c r="H210" s="6" t="s">
        <v>124</v>
      </c>
      <c r="I210" s="177">
        <v>30</v>
      </c>
      <c r="J210" s="177">
        <f t="shared" si="42"/>
        <v>1200</v>
      </c>
      <c r="K210" s="180">
        <v>1</v>
      </c>
      <c r="L210" s="177">
        <f t="shared" si="43"/>
        <v>1200</v>
      </c>
      <c r="M210" s="178"/>
      <c r="N210" s="177"/>
      <c r="O210" s="178"/>
    </row>
    <row r="211" spans="1:15" x14ac:dyDescent="0.25">
      <c r="A211" s="178"/>
      <c r="B211" s="9" t="s">
        <v>18</v>
      </c>
      <c r="C211" s="234" t="s">
        <v>272</v>
      </c>
      <c r="D211" s="102" t="s">
        <v>172</v>
      </c>
      <c r="E211" s="175">
        <v>1</v>
      </c>
      <c r="F211" s="175" t="s">
        <v>24</v>
      </c>
      <c r="G211" s="175">
        <v>1</v>
      </c>
      <c r="H211" s="6" t="s">
        <v>24</v>
      </c>
      <c r="I211" s="177">
        <v>0</v>
      </c>
      <c r="J211" s="177">
        <f t="shared" si="42"/>
        <v>0</v>
      </c>
      <c r="K211" s="180">
        <v>1</v>
      </c>
      <c r="L211" s="177">
        <f t="shared" si="43"/>
        <v>0</v>
      </c>
      <c r="M211" s="178"/>
      <c r="N211" s="177"/>
      <c r="O211" s="178"/>
    </row>
    <row r="212" spans="1:15" x14ac:dyDescent="0.25">
      <c r="A212" s="178"/>
      <c r="B212" s="9" t="s">
        <v>19</v>
      </c>
      <c r="C212" s="234" t="s">
        <v>228</v>
      </c>
      <c r="D212" s="102" t="s">
        <v>184</v>
      </c>
      <c r="E212" s="9">
        <v>2</v>
      </c>
      <c r="F212" s="9" t="s">
        <v>24</v>
      </c>
      <c r="G212" s="9">
        <v>9</v>
      </c>
      <c r="H212" s="6" t="s">
        <v>159</v>
      </c>
      <c r="I212" s="4">
        <v>100</v>
      </c>
      <c r="J212" s="4">
        <f t="shared" si="42"/>
        <v>1800</v>
      </c>
      <c r="K212" s="167">
        <v>1</v>
      </c>
      <c r="L212" s="4">
        <f t="shared" si="43"/>
        <v>1800</v>
      </c>
      <c r="M212" s="178"/>
      <c r="N212" s="177"/>
      <c r="O212" s="178"/>
    </row>
    <row r="213" spans="1:15" x14ac:dyDescent="0.25">
      <c r="A213" s="178"/>
      <c r="B213" s="9" t="s">
        <v>20</v>
      </c>
      <c r="C213" s="234" t="s">
        <v>25</v>
      </c>
      <c r="D213" s="118"/>
      <c r="E213" s="9">
        <v>1</v>
      </c>
      <c r="F213" s="9" t="s">
        <v>24</v>
      </c>
      <c r="G213" s="9">
        <v>1</v>
      </c>
      <c r="H213" s="6" t="s">
        <v>24</v>
      </c>
      <c r="I213" s="4">
        <v>100</v>
      </c>
      <c r="J213" s="4">
        <f t="shared" si="42"/>
        <v>100</v>
      </c>
      <c r="K213" s="167">
        <v>1</v>
      </c>
      <c r="L213" s="4">
        <f t="shared" si="43"/>
        <v>100</v>
      </c>
      <c r="M213" s="178"/>
      <c r="N213" s="177"/>
      <c r="O213" s="178"/>
    </row>
    <row r="214" spans="1:15" x14ac:dyDescent="0.25">
      <c r="A214" s="178"/>
      <c r="B214" s="175"/>
      <c r="C214" s="178"/>
      <c r="D214"/>
      <c r="E214" s="175"/>
      <c r="F214" s="175"/>
      <c r="G214" s="175"/>
      <c r="H214" s="85" t="str">
        <f>H206</f>
        <v>item</v>
      </c>
      <c r="I214" s="86">
        <f>L214/G206</f>
        <v>6937.6</v>
      </c>
      <c r="J214" s="87">
        <f>SUM(J207:J213)</f>
        <v>6937.6</v>
      </c>
      <c r="K214" s="88"/>
      <c r="L214" s="217">
        <f>SUM(L207:L213)</f>
        <v>6937.6</v>
      </c>
      <c r="M214" s="178"/>
      <c r="N214" s="89">
        <f>SUM(L207:L213)</f>
        <v>6937.6</v>
      </c>
      <c r="O214" s="168">
        <f>N214-L214</f>
        <v>0</v>
      </c>
    </row>
    <row r="215" spans="1:15" x14ac:dyDescent="0.25">
      <c r="A215" s="178"/>
      <c r="B215" s="175"/>
      <c r="C215" s="178"/>
      <c r="D215" s="178"/>
      <c r="E215" s="175"/>
      <c r="F215" s="175"/>
      <c r="G215" s="175"/>
      <c r="H215" s="85"/>
      <c r="I215" s="86"/>
      <c r="J215" s="87"/>
      <c r="K215" s="88"/>
      <c r="L215" s="87"/>
      <c r="M215" s="178"/>
      <c r="N215" s="89"/>
      <c r="O215" s="178"/>
    </row>
    <row r="216" spans="1:15" ht="15.75" thickBot="1" x14ac:dyDescent="0.3">
      <c r="A216" s="178"/>
      <c r="B216" s="175"/>
      <c r="C216" s="178"/>
      <c r="D216" s="79"/>
      <c r="E216" s="175"/>
      <c r="F216" s="175"/>
      <c r="G216" s="175"/>
      <c r="H216" s="85"/>
      <c r="I216" s="86"/>
      <c r="J216" s="87"/>
      <c r="K216" s="88"/>
      <c r="L216" s="87"/>
      <c r="M216" s="178"/>
      <c r="N216" s="89"/>
      <c r="O216" s="178"/>
    </row>
    <row r="217" spans="1:15" ht="15.75" thickBot="1" x14ac:dyDescent="0.3">
      <c r="A217" s="178"/>
      <c r="B217" s="183">
        <v>5</v>
      </c>
      <c r="C217" s="184" t="s">
        <v>40</v>
      </c>
      <c r="D217" s="184" t="str">
        <f>C204</f>
        <v>Demolish and remove the long jump pit walls and pit sand</v>
      </c>
      <c r="E217" s="185"/>
      <c r="F217" s="185"/>
      <c r="G217" s="185"/>
      <c r="H217" s="173">
        <v>1</v>
      </c>
      <c r="I217" s="173" t="s">
        <v>24</v>
      </c>
      <c r="J217" s="97">
        <f>SUM(J206:J216)/2</f>
        <v>6937.6</v>
      </c>
      <c r="K217" s="98"/>
      <c r="L217" s="99">
        <f>SUM(L206:L216)/2</f>
        <v>6937.6</v>
      </c>
      <c r="M217" s="120"/>
      <c r="N217" s="168">
        <f>O217-L217</f>
        <v>0</v>
      </c>
      <c r="O217" s="121">
        <f>SUM(N206:N216)</f>
        <v>6937.6</v>
      </c>
    </row>
    <row r="218" spans="1:15" x14ac:dyDescent="0.25">
      <c r="B218" s="80"/>
      <c r="C218" s="73"/>
      <c r="D218" s="73"/>
      <c r="H218" s="85"/>
      <c r="I218" s="86"/>
      <c r="J218" s="87"/>
      <c r="K218" s="88"/>
      <c r="L218" s="87"/>
      <c r="M218" s="120"/>
      <c r="N218" s="90"/>
      <c r="O218" s="121"/>
    </row>
    <row r="219" spans="1:15" x14ac:dyDescent="0.25">
      <c r="A219" s="115"/>
      <c r="B219" s="224" t="s">
        <v>12</v>
      </c>
      <c r="C219" s="266" t="s">
        <v>13</v>
      </c>
      <c r="D219" s="266"/>
      <c r="E219" s="224" t="s">
        <v>11</v>
      </c>
      <c r="F219" s="266" t="s">
        <v>10</v>
      </c>
      <c r="G219" s="266"/>
      <c r="H219" s="266"/>
      <c r="I219" s="70" t="s">
        <v>9</v>
      </c>
      <c r="J219" s="70" t="s">
        <v>0</v>
      </c>
      <c r="K219" s="224" t="s">
        <v>7</v>
      </c>
      <c r="L219" s="70" t="s">
        <v>8</v>
      </c>
    </row>
    <row r="220" spans="1:15" ht="15.75" x14ac:dyDescent="0.25">
      <c r="B220" s="74">
        <v>6</v>
      </c>
      <c r="C220" s="75" t="s">
        <v>220</v>
      </c>
      <c r="D220" s="231" t="s">
        <v>342</v>
      </c>
    </row>
    <row r="221" spans="1:15" ht="15.75" x14ac:dyDescent="0.25">
      <c r="C221" s="75"/>
    </row>
    <row r="222" spans="1:15" ht="15.75" x14ac:dyDescent="0.25">
      <c r="B222" s="80">
        <v>6.1</v>
      </c>
      <c r="C222" s="124" t="s">
        <v>278</v>
      </c>
      <c r="D222" s="125"/>
      <c r="E222" s="214" t="s">
        <v>200</v>
      </c>
      <c r="G222" s="123">
        <v>25</v>
      </c>
      <c r="H222" s="166" t="s">
        <v>86</v>
      </c>
    </row>
    <row r="223" spans="1:15" x14ac:dyDescent="0.25">
      <c r="B223" s="9" t="s">
        <v>14</v>
      </c>
      <c r="C223" s="234" t="s">
        <v>236</v>
      </c>
      <c r="D223" s="102" t="s">
        <v>184</v>
      </c>
      <c r="E223" s="9">
        <v>1</v>
      </c>
      <c r="F223" s="9" t="s">
        <v>24</v>
      </c>
      <c r="G223" s="9">
        <v>9</v>
      </c>
      <c r="H223" s="6" t="s">
        <v>159</v>
      </c>
      <c r="I223" s="4">
        <v>90</v>
      </c>
      <c r="J223" s="4">
        <f t="shared" ref="J223:J227" si="44">E223*G223*I223</f>
        <v>810</v>
      </c>
      <c r="K223" s="167">
        <v>1</v>
      </c>
      <c r="L223" s="4">
        <f t="shared" ref="L223:L227" si="45">J223*K223</f>
        <v>810</v>
      </c>
      <c r="M223" s="178"/>
      <c r="N223" s="177"/>
      <c r="O223" s="178"/>
    </row>
    <row r="224" spans="1:15" x14ac:dyDescent="0.25">
      <c r="B224" s="9" t="s">
        <v>15</v>
      </c>
      <c r="C224" s="235" t="s">
        <v>189</v>
      </c>
      <c r="D224" s="118" t="s">
        <v>186</v>
      </c>
      <c r="E224" s="9">
        <v>2</v>
      </c>
      <c r="F224" s="9" t="s">
        <v>160</v>
      </c>
      <c r="G224" s="9">
        <v>9</v>
      </c>
      <c r="H224" s="6" t="s">
        <v>159</v>
      </c>
      <c r="I224" s="207">
        <v>41.6</v>
      </c>
      <c r="J224" s="4">
        <f t="shared" si="44"/>
        <v>748.80000000000007</v>
      </c>
      <c r="K224" s="167">
        <v>1</v>
      </c>
      <c r="L224" s="4">
        <f t="shared" si="45"/>
        <v>748.80000000000007</v>
      </c>
      <c r="M224" s="178"/>
      <c r="N224" s="177"/>
      <c r="O224" s="178"/>
    </row>
    <row r="225" spans="2:15" x14ac:dyDescent="0.25">
      <c r="B225" s="9" t="s">
        <v>16</v>
      </c>
      <c r="C225" s="234" t="s">
        <v>274</v>
      </c>
      <c r="D225" s="102" t="s">
        <v>275</v>
      </c>
      <c r="E225" s="175">
        <v>1</v>
      </c>
      <c r="F225" s="175" t="s">
        <v>24</v>
      </c>
      <c r="G225" s="175">
        <v>50</v>
      </c>
      <c r="H225" s="6" t="s">
        <v>124</v>
      </c>
      <c r="I225" s="236">
        <v>0</v>
      </c>
      <c r="J225" s="177">
        <f t="shared" si="44"/>
        <v>0</v>
      </c>
      <c r="K225" s="180">
        <v>1</v>
      </c>
      <c r="L225" s="177">
        <f t="shared" si="45"/>
        <v>0</v>
      </c>
      <c r="M225" s="178"/>
      <c r="N225" s="177"/>
      <c r="O225" s="178"/>
    </row>
    <row r="226" spans="2:15" x14ac:dyDescent="0.25">
      <c r="B226" s="9" t="s">
        <v>17</v>
      </c>
      <c r="C226" s="234" t="s">
        <v>228</v>
      </c>
      <c r="D226" s="102" t="s">
        <v>184</v>
      </c>
      <c r="E226" s="9">
        <v>1</v>
      </c>
      <c r="F226" s="9" t="s">
        <v>24</v>
      </c>
      <c r="G226" s="9">
        <v>9</v>
      </c>
      <c r="H226" s="6" t="s">
        <v>159</v>
      </c>
      <c r="I226" s="4">
        <v>100</v>
      </c>
      <c r="J226" s="4">
        <f t="shared" si="44"/>
        <v>900</v>
      </c>
      <c r="K226" s="167">
        <v>1</v>
      </c>
      <c r="L226" s="4">
        <f t="shared" si="45"/>
        <v>900</v>
      </c>
      <c r="M226" s="178"/>
      <c r="N226" s="177"/>
      <c r="O226" s="178"/>
    </row>
    <row r="227" spans="2:15" x14ac:dyDescent="0.25">
      <c r="B227" s="9" t="s">
        <v>18</v>
      </c>
      <c r="C227" s="234" t="s">
        <v>25</v>
      </c>
      <c r="D227" s="118"/>
      <c r="E227" s="9">
        <v>1</v>
      </c>
      <c r="F227" s="9" t="s">
        <v>24</v>
      </c>
      <c r="G227" s="9">
        <v>1</v>
      </c>
      <c r="H227" s="6" t="s">
        <v>24</v>
      </c>
      <c r="I227" s="4">
        <v>100</v>
      </c>
      <c r="J227" s="4">
        <f t="shared" si="44"/>
        <v>100</v>
      </c>
      <c r="K227" s="167">
        <v>1</v>
      </c>
      <c r="L227" s="4">
        <f t="shared" si="45"/>
        <v>100</v>
      </c>
      <c r="M227" s="178"/>
      <c r="N227" s="177"/>
      <c r="O227" s="178"/>
    </row>
    <row r="228" spans="2:15" x14ac:dyDescent="0.25">
      <c r="B228" s="175"/>
      <c r="C228" s="178"/>
      <c r="D228"/>
      <c r="E228" s="175"/>
      <c r="F228" s="175"/>
      <c r="G228" s="175"/>
      <c r="H228" s="85" t="str">
        <f>H222</f>
        <v>m3</v>
      </c>
      <c r="I228" s="86">
        <f>L228/G222</f>
        <v>102.352</v>
      </c>
      <c r="J228" s="87">
        <f>SUM(J223:J227)</f>
        <v>2558.8000000000002</v>
      </c>
      <c r="K228" s="88"/>
      <c r="L228" s="217">
        <f>SUM(L223:L227)</f>
        <v>2558.8000000000002</v>
      </c>
      <c r="M228" s="178"/>
      <c r="N228" s="89">
        <f>SUM(L223:L227)</f>
        <v>2558.8000000000002</v>
      </c>
      <c r="O228" s="168">
        <f>N228-L228</f>
        <v>0</v>
      </c>
    </row>
    <row r="229" spans="2:15" x14ac:dyDescent="0.25">
      <c r="H229" s="85"/>
      <c r="I229" s="86"/>
      <c r="J229" s="87"/>
      <c r="K229" s="88"/>
      <c r="L229" s="87"/>
      <c r="N229" s="89"/>
      <c r="O229" s="168"/>
    </row>
    <row r="230" spans="2:15" ht="15.75" x14ac:dyDescent="0.25">
      <c r="B230" s="80">
        <v>6.2</v>
      </c>
      <c r="C230" s="124" t="s">
        <v>270</v>
      </c>
      <c r="D230" s="125"/>
      <c r="G230" s="123">
        <v>1</v>
      </c>
      <c r="H230" s="81" t="s">
        <v>24</v>
      </c>
    </row>
    <row r="231" spans="2:15" x14ac:dyDescent="0.25">
      <c r="B231" s="1" t="s">
        <v>276</v>
      </c>
      <c r="C231" s="165" t="s">
        <v>143</v>
      </c>
      <c r="D231" s="214" t="s">
        <v>338</v>
      </c>
      <c r="E231" s="9"/>
      <c r="F231" s="9"/>
      <c r="G231" s="1">
        <v>75</v>
      </c>
      <c r="H231" s="166" t="s">
        <v>88</v>
      </c>
      <c r="I231" s="4"/>
      <c r="J231" s="4"/>
      <c r="K231"/>
      <c r="L231" s="4"/>
      <c r="M231"/>
      <c r="N231" s="4"/>
      <c r="O231"/>
    </row>
    <row r="232" spans="2:15" x14ac:dyDescent="0.25">
      <c r="B232" s="9" t="s">
        <v>14</v>
      </c>
      <c r="C232" s="107" t="s">
        <v>185</v>
      </c>
      <c r="D232" s="102" t="s">
        <v>162</v>
      </c>
      <c r="E232" s="9">
        <v>1</v>
      </c>
      <c r="F232" s="9" t="s">
        <v>24</v>
      </c>
      <c r="G232" s="9">
        <v>1</v>
      </c>
      <c r="H232" s="6" t="s">
        <v>194</v>
      </c>
      <c r="I232" s="4">
        <v>120</v>
      </c>
      <c r="J232" s="4">
        <f t="shared" ref="J232:J235" si="46">E232*G232*I232</f>
        <v>120</v>
      </c>
      <c r="K232" s="167">
        <v>1</v>
      </c>
      <c r="L232" s="4">
        <f t="shared" ref="L232:L235" si="47">J232*K232</f>
        <v>120</v>
      </c>
      <c r="M232"/>
      <c r="N232" s="4"/>
      <c r="O232"/>
    </row>
    <row r="233" spans="2:15" x14ac:dyDescent="0.25">
      <c r="B233" s="9" t="s">
        <v>15</v>
      </c>
      <c r="C233" t="s">
        <v>189</v>
      </c>
      <c r="D233" s="118" t="s">
        <v>186</v>
      </c>
      <c r="E233" s="9">
        <v>2</v>
      </c>
      <c r="F233" s="9" t="s">
        <v>160</v>
      </c>
      <c r="G233" s="9">
        <v>0</v>
      </c>
      <c r="H233" s="6" t="s">
        <v>159</v>
      </c>
      <c r="I233" s="207">
        <v>41.6</v>
      </c>
      <c r="J233" s="4">
        <f t="shared" si="46"/>
        <v>0</v>
      </c>
      <c r="K233" s="167">
        <v>1</v>
      </c>
      <c r="L233" s="4">
        <f t="shared" si="47"/>
        <v>0</v>
      </c>
      <c r="M233"/>
      <c r="N233" s="4"/>
      <c r="O233"/>
    </row>
    <row r="234" spans="2:15" x14ac:dyDescent="0.25">
      <c r="B234" s="9" t="s">
        <v>16</v>
      </c>
      <c r="C234" s="107" t="s">
        <v>229</v>
      </c>
      <c r="D234" s="118"/>
      <c r="E234" s="9">
        <v>1</v>
      </c>
      <c r="F234" s="9" t="s">
        <v>24</v>
      </c>
      <c r="G234" s="9">
        <v>2</v>
      </c>
      <c r="H234" s="6" t="s">
        <v>37</v>
      </c>
      <c r="I234" s="4">
        <v>100</v>
      </c>
      <c r="J234" s="4">
        <f t="shared" si="46"/>
        <v>200</v>
      </c>
      <c r="K234" s="167">
        <v>1</v>
      </c>
      <c r="L234" s="4">
        <f t="shared" si="47"/>
        <v>200</v>
      </c>
      <c r="M234"/>
      <c r="N234" s="4"/>
      <c r="O234"/>
    </row>
    <row r="235" spans="2:15" x14ac:dyDescent="0.25">
      <c r="B235" s="9" t="s">
        <v>17</v>
      </c>
      <c r="C235" s="107" t="s">
        <v>25</v>
      </c>
      <c r="D235" s="118"/>
      <c r="E235" s="9">
        <v>1</v>
      </c>
      <c r="F235" s="9" t="s">
        <v>24</v>
      </c>
      <c r="G235" s="9">
        <v>1</v>
      </c>
      <c r="H235" s="6" t="s">
        <v>24</v>
      </c>
      <c r="I235" s="4">
        <v>50</v>
      </c>
      <c r="J235" s="4">
        <f t="shared" si="46"/>
        <v>50</v>
      </c>
      <c r="K235" s="167">
        <v>1</v>
      </c>
      <c r="L235" s="4">
        <f t="shared" si="47"/>
        <v>50</v>
      </c>
      <c r="M235"/>
      <c r="N235" s="4"/>
      <c r="O235"/>
    </row>
    <row r="236" spans="2:15" x14ac:dyDescent="0.25">
      <c r="B236" s="9"/>
      <c r="C236"/>
      <c r="D236"/>
      <c r="E236" s="9"/>
      <c r="F236" s="9"/>
      <c r="G236" s="9"/>
      <c r="H236" s="85" t="str">
        <f>H231</f>
        <v>m2</v>
      </c>
      <c r="I236" s="86">
        <f>L236/G231</f>
        <v>4.9333333333333336</v>
      </c>
      <c r="J236" s="87">
        <f>SUM(J232:J235)</f>
        <v>370</v>
      </c>
      <c r="K236" s="88"/>
      <c r="L236" s="122">
        <f>SUM(L232:L235)</f>
        <v>370</v>
      </c>
      <c r="M236"/>
      <c r="N236" s="89">
        <f>SUM(L232:L235)</f>
        <v>370</v>
      </c>
      <c r="O236" s="168">
        <f>N236-L236</f>
        <v>0</v>
      </c>
    </row>
    <row r="237" spans="2:15" x14ac:dyDescent="0.25">
      <c r="B237" s="9"/>
      <c r="C237"/>
      <c r="D237"/>
      <c r="E237" s="9"/>
      <c r="F237" s="9"/>
      <c r="G237" s="9"/>
      <c r="H237" s="85"/>
      <c r="I237" s="86"/>
      <c r="J237" s="87"/>
      <c r="K237" s="88"/>
      <c r="L237" s="87"/>
      <c r="M237"/>
      <c r="N237" s="89"/>
      <c r="O237" s="168"/>
    </row>
    <row r="238" spans="2:15" x14ac:dyDescent="0.25">
      <c r="B238" s="1" t="s">
        <v>279</v>
      </c>
      <c r="C238" s="165" t="s">
        <v>277</v>
      </c>
      <c r="D238" s="214" t="s">
        <v>200</v>
      </c>
      <c r="E238" s="9"/>
      <c r="F238" s="9"/>
      <c r="G238" s="1">
        <v>75</v>
      </c>
      <c r="H238" s="166" t="s">
        <v>88</v>
      </c>
      <c r="I238" s="4"/>
      <c r="J238" s="4"/>
      <c r="K238"/>
      <c r="L238" s="4"/>
      <c r="M238"/>
      <c r="N238" s="4"/>
      <c r="O238"/>
    </row>
    <row r="239" spans="2:15" x14ac:dyDescent="0.25">
      <c r="B239" s="9" t="s">
        <v>14</v>
      </c>
      <c r="C239" t="s">
        <v>239</v>
      </c>
      <c r="D239" s="82"/>
      <c r="E239" s="9">
        <v>1</v>
      </c>
      <c r="F239" s="9" t="s">
        <v>24</v>
      </c>
      <c r="G239" s="170">
        <v>25</v>
      </c>
      <c r="H239" s="6" t="s">
        <v>124</v>
      </c>
      <c r="I239" s="4">
        <v>30</v>
      </c>
      <c r="J239" s="4">
        <f t="shared" ref="J239:J241" si="48">E239*G239*I239</f>
        <v>750</v>
      </c>
      <c r="K239" s="167">
        <v>1</v>
      </c>
      <c r="L239" s="4">
        <f t="shared" ref="L239:L241" si="49">J239*K239</f>
        <v>750</v>
      </c>
      <c r="M239"/>
      <c r="N239" s="4"/>
      <c r="O239"/>
    </row>
    <row r="240" spans="2:15" x14ac:dyDescent="0.25">
      <c r="B240" s="9" t="s">
        <v>15</v>
      </c>
      <c r="C240" s="107" t="s">
        <v>236</v>
      </c>
      <c r="D240" s="102" t="s">
        <v>184</v>
      </c>
      <c r="E240" s="9">
        <v>1</v>
      </c>
      <c r="F240" s="9" t="s">
        <v>24</v>
      </c>
      <c r="G240" s="9">
        <v>9</v>
      </c>
      <c r="H240" s="6" t="s">
        <v>159</v>
      </c>
      <c r="I240" s="4">
        <v>90</v>
      </c>
      <c r="J240" s="4">
        <f t="shared" si="48"/>
        <v>810</v>
      </c>
      <c r="K240" s="167">
        <v>1</v>
      </c>
      <c r="L240" s="4">
        <f t="shared" si="49"/>
        <v>810</v>
      </c>
      <c r="M240"/>
      <c r="N240" s="4"/>
      <c r="O240"/>
    </row>
    <row r="241" spans="2:15" x14ac:dyDescent="0.25">
      <c r="B241" s="9" t="s">
        <v>16</v>
      </c>
      <c r="C241" s="107" t="s">
        <v>185</v>
      </c>
      <c r="D241" s="102" t="s">
        <v>162</v>
      </c>
      <c r="E241" s="9">
        <v>1</v>
      </c>
      <c r="F241" s="9" t="s">
        <v>24</v>
      </c>
      <c r="G241" s="9">
        <v>1</v>
      </c>
      <c r="H241" s="6" t="s">
        <v>194</v>
      </c>
      <c r="I241" s="4">
        <v>120</v>
      </c>
      <c r="J241" s="4">
        <f t="shared" si="48"/>
        <v>120</v>
      </c>
      <c r="K241" s="167">
        <v>1</v>
      </c>
      <c r="L241" s="4">
        <f t="shared" si="49"/>
        <v>120</v>
      </c>
      <c r="M241"/>
      <c r="N241" s="4"/>
      <c r="O241"/>
    </row>
    <row r="242" spans="2:15" x14ac:dyDescent="0.25">
      <c r="B242" s="9" t="s">
        <v>17</v>
      </c>
      <c r="C242" t="s">
        <v>189</v>
      </c>
      <c r="D242" s="118" t="s">
        <v>186</v>
      </c>
      <c r="E242" s="9">
        <v>2</v>
      </c>
      <c r="F242" s="9" t="s">
        <v>160</v>
      </c>
      <c r="G242" s="9">
        <v>9</v>
      </c>
      <c r="H242" s="6" t="s">
        <v>159</v>
      </c>
      <c r="I242" s="207">
        <v>41.6</v>
      </c>
      <c r="J242" s="4">
        <f>E242*G242*I242</f>
        <v>748.80000000000007</v>
      </c>
      <c r="K242" s="167">
        <v>1</v>
      </c>
      <c r="L242" s="4">
        <f>J242*K242</f>
        <v>748.80000000000007</v>
      </c>
      <c r="M242"/>
      <c r="N242" s="4"/>
      <c r="O242"/>
    </row>
    <row r="243" spans="2:15" x14ac:dyDescent="0.25">
      <c r="B243" s="9" t="s">
        <v>18</v>
      </c>
      <c r="C243" s="107" t="s">
        <v>229</v>
      </c>
      <c r="D243" s="118"/>
      <c r="E243" s="9">
        <v>1</v>
      </c>
      <c r="F243" s="9" t="s">
        <v>24</v>
      </c>
      <c r="G243" s="9">
        <v>2</v>
      </c>
      <c r="H243" s="6" t="s">
        <v>37</v>
      </c>
      <c r="I243" s="4">
        <v>100</v>
      </c>
      <c r="J243" s="4">
        <f t="shared" ref="J243:J244" si="50">E243*G243*I243</f>
        <v>200</v>
      </c>
      <c r="K243" s="167">
        <v>1</v>
      </c>
      <c r="L243" s="4">
        <f t="shared" ref="L243:L244" si="51">J243*K243</f>
        <v>200</v>
      </c>
      <c r="M243"/>
      <c r="N243" s="4"/>
      <c r="O243"/>
    </row>
    <row r="244" spans="2:15" x14ac:dyDescent="0.25">
      <c r="B244" s="9" t="s">
        <v>19</v>
      </c>
      <c r="C244" s="107" t="s">
        <v>25</v>
      </c>
      <c r="D244" s="118"/>
      <c r="E244" s="9">
        <v>1</v>
      </c>
      <c r="F244" s="9" t="s">
        <v>24</v>
      </c>
      <c r="G244" s="9">
        <v>1</v>
      </c>
      <c r="H244" s="6" t="s">
        <v>24</v>
      </c>
      <c r="I244" s="4">
        <v>50</v>
      </c>
      <c r="J244" s="4">
        <f t="shared" si="50"/>
        <v>50</v>
      </c>
      <c r="K244" s="167">
        <v>1</v>
      </c>
      <c r="L244" s="4">
        <f t="shared" si="51"/>
        <v>50</v>
      </c>
      <c r="M244"/>
      <c r="N244" s="4"/>
      <c r="O244"/>
    </row>
    <row r="245" spans="2:15" x14ac:dyDescent="0.25">
      <c r="B245" s="9"/>
      <c r="C245"/>
      <c r="D245"/>
      <c r="E245" s="9"/>
      <c r="F245" s="9"/>
      <c r="G245" s="9"/>
      <c r="H245" s="85" t="str">
        <f>H238</f>
        <v>m2</v>
      </c>
      <c r="I245" s="86">
        <f>L245/G238</f>
        <v>35.717333333333336</v>
      </c>
      <c r="J245" s="87">
        <f>SUM(J239:J244)</f>
        <v>2678.8</v>
      </c>
      <c r="K245" s="88"/>
      <c r="L245" s="122">
        <f>SUM(L239:L244)</f>
        <v>2678.8</v>
      </c>
      <c r="M245"/>
      <c r="N245" s="89">
        <f>SUM(L239:L244)</f>
        <v>2678.8</v>
      </c>
      <c r="O245" s="168">
        <f>N245-L245</f>
        <v>0</v>
      </c>
    </row>
    <row r="246" spans="2:15" x14ac:dyDescent="0.25">
      <c r="B246" s="9"/>
      <c r="C246"/>
      <c r="D246"/>
      <c r="E246" s="9"/>
      <c r="F246" s="9"/>
      <c r="G246" s="9"/>
      <c r="H246" s="85"/>
      <c r="I246" s="86"/>
      <c r="J246" s="87"/>
      <c r="K246" s="88"/>
      <c r="L246" s="87"/>
      <c r="M246"/>
      <c r="N246" s="89"/>
      <c r="O246" s="168"/>
    </row>
    <row r="247" spans="2:15" x14ac:dyDescent="0.25">
      <c r="B247" s="1" t="s">
        <v>280</v>
      </c>
      <c r="C247" s="165" t="s">
        <v>230</v>
      </c>
      <c r="D247" s="214" t="s">
        <v>199</v>
      </c>
      <c r="E247" s="9"/>
      <c r="F247" s="9"/>
      <c r="G247" s="1">
        <v>1</v>
      </c>
      <c r="H247" s="166" t="s">
        <v>24</v>
      </c>
      <c r="I247" s="4"/>
      <c r="J247" s="4"/>
      <c r="K247"/>
      <c r="L247" s="4"/>
      <c r="M247"/>
      <c r="N247" s="4"/>
      <c r="O247"/>
    </row>
    <row r="248" spans="2:15" x14ac:dyDescent="0.25">
      <c r="B248" s="9" t="s">
        <v>14</v>
      </c>
      <c r="C248" s="107" t="s">
        <v>230</v>
      </c>
      <c r="D248" s="82" t="s">
        <v>231</v>
      </c>
      <c r="E248" s="9">
        <v>1</v>
      </c>
      <c r="F248" s="9" t="s">
        <v>24</v>
      </c>
      <c r="G248" s="9">
        <f>G247</f>
        <v>1</v>
      </c>
      <c r="H248" s="6" t="s">
        <v>24</v>
      </c>
      <c r="I248" s="4">
        <v>100</v>
      </c>
      <c r="J248" s="4">
        <f t="shared" ref="J248:J251" si="52">E248*G248*I248</f>
        <v>100</v>
      </c>
      <c r="K248" s="167">
        <v>1</v>
      </c>
      <c r="L248" s="4">
        <f t="shared" ref="L248:L251" si="53">J248*K248</f>
        <v>100</v>
      </c>
      <c r="M248"/>
      <c r="N248" s="4"/>
      <c r="O248"/>
    </row>
    <row r="249" spans="2:15" x14ac:dyDescent="0.25">
      <c r="B249" s="9" t="s">
        <v>15</v>
      </c>
      <c r="C249" t="s">
        <v>163</v>
      </c>
      <c r="D249" s="104"/>
      <c r="E249" s="9">
        <v>1</v>
      </c>
      <c r="F249" s="9" t="s">
        <v>24</v>
      </c>
      <c r="G249" s="9">
        <v>1</v>
      </c>
      <c r="H249" s="6" t="s">
        <v>24</v>
      </c>
      <c r="I249" s="4">
        <v>100</v>
      </c>
      <c r="J249" s="4">
        <f t="shared" si="52"/>
        <v>100</v>
      </c>
      <c r="K249" s="167">
        <v>1</v>
      </c>
      <c r="L249" s="4">
        <f t="shared" si="53"/>
        <v>100</v>
      </c>
      <c r="M249"/>
      <c r="N249" s="4"/>
      <c r="O249"/>
    </row>
    <row r="250" spans="2:15" x14ac:dyDescent="0.25">
      <c r="B250" s="9" t="s">
        <v>16</v>
      </c>
      <c r="C250" t="s">
        <v>295</v>
      </c>
      <c r="D250" s="82" t="s">
        <v>138</v>
      </c>
      <c r="E250" s="9">
        <v>2</v>
      </c>
      <c r="F250" s="9" t="s">
        <v>309</v>
      </c>
      <c r="G250" s="9">
        <v>4</v>
      </c>
      <c r="H250" s="6" t="s">
        <v>159</v>
      </c>
      <c r="I250" s="174">
        <v>70</v>
      </c>
      <c r="J250" s="4">
        <f t="shared" si="52"/>
        <v>560</v>
      </c>
      <c r="K250" s="167">
        <v>1</v>
      </c>
      <c r="L250" s="4">
        <f t="shared" si="53"/>
        <v>560</v>
      </c>
      <c r="M250"/>
      <c r="N250" s="4"/>
      <c r="O250"/>
    </row>
    <row r="251" spans="2:15" x14ac:dyDescent="0.25">
      <c r="B251" s="9" t="s">
        <v>17</v>
      </c>
      <c r="C251" s="107" t="s">
        <v>25</v>
      </c>
      <c r="D251" s="118"/>
      <c r="E251" s="9">
        <v>1</v>
      </c>
      <c r="F251" s="9" t="s">
        <v>24</v>
      </c>
      <c r="G251" s="9">
        <v>1</v>
      </c>
      <c r="H251" s="6" t="s">
        <v>24</v>
      </c>
      <c r="I251" s="4">
        <v>50</v>
      </c>
      <c r="J251" s="4">
        <f t="shared" si="52"/>
        <v>50</v>
      </c>
      <c r="K251" s="167">
        <v>1</v>
      </c>
      <c r="L251" s="4">
        <f t="shared" si="53"/>
        <v>50</v>
      </c>
      <c r="M251"/>
      <c r="N251" s="4"/>
      <c r="O251"/>
    </row>
    <row r="252" spans="2:15" x14ac:dyDescent="0.25">
      <c r="B252" s="9"/>
      <c r="C252"/>
      <c r="D252"/>
      <c r="E252" s="9"/>
      <c r="F252" s="9"/>
      <c r="G252" s="9"/>
      <c r="H252" s="85" t="str">
        <f>H247</f>
        <v>item</v>
      </c>
      <c r="I252" s="86">
        <f>L252/G247</f>
        <v>810</v>
      </c>
      <c r="J252" s="87">
        <f>SUM(J248:J251)</f>
        <v>810</v>
      </c>
      <c r="K252" s="88"/>
      <c r="L252" s="122">
        <f>SUM(L248:L251)</f>
        <v>810</v>
      </c>
      <c r="M252"/>
      <c r="N252" s="89">
        <f>SUM(L248:L251)</f>
        <v>810</v>
      </c>
      <c r="O252" s="168">
        <f>N252-L252</f>
        <v>0</v>
      </c>
    </row>
    <row r="253" spans="2:15" x14ac:dyDescent="0.25">
      <c r="B253" s="9"/>
      <c r="C253"/>
      <c r="D253"/>
      <c r="E253" s="9"/>
      <c r="F253" s="9"/>
      <c r="G253" s="9"/>
      <c r="H253" s="85"/>
      <c r="I253" s="86"/>
      <c r="J253" s="87"/>
      <c r="K253" s="88"/>
      <c r="L253" s="87"/>
      <c r="M253"/>
      <c r="N253" s="89"/>
      <c r="O253" s="168"/>
    </row>
    <row r="254" spans="2:15" x14ac:dyDescent="0.25">
      <c r="B254" s="1" t="s">
        <v>281</v>
      </c>
      <c r="C254" s="165" t="s">
        <v>232</v>
      </c>
      <c r="D254" s="214" t="s">
        <v>193</v>
      </c>
      <c r="E254" s="9"/>
      <c r="F254" s="9"/>
      <c r="G254" s="1">
        <v>75</v>
      </c>
      <c r="H254" s="166" t="s">
        <v>88</v>
      </c>
      <c r="I254" s="4"/>
      <c r="J254" s="4"/>
      <c r="K254"/>
      <c r="L254" s="4"/>
      <c r="M254"/>
      <c r="N254" s="4"/>
      <c r="O254"/>
    </row>
    <row r="255" spans="2:15" x14ac:dyDescent="0.25">
      <c r="B255" s="9" t="s">
        <v>14</v>
      </c>
      <c r="C255" t="s">
        <v>195</v>
      </c>
      <c r="D255" s="102" t="s">
        <v>233</v>
      </c>
      <c r="E255" s="9">
        <v>1</v>
      </c>
      <c r="F255" s="9" t="s">
        <v>24</v>
      </c>
      <c r="G255" s="170">
        <v>75</v>
      </c>
      <c r="H255" s="6" t="s">
        <v>88</v>
      </c>
      <c r="I255" s="4">
        <v>20</v>
      </c>
      <c r="J255" s="4">
        <f t="shared" ref="J255:J258" si="54">E255*G255*I255</f>
        <v>1500</v>
      </c>
      <c r="K255" s="167">
        <v>1</v>
      </c>
      <c r="L255" s="4">
        <f t="shared" ref="L255:L258" si="55">J255*K255</f>
        <v>1500</v>
      </c>
      <c r="M255"/>
      <c r="N255" s="4"/>
      <c r="O255"/>
    </row>
    <row r="256" spans="2:15" x14ac:dyDescent="0.25">
      <c r="B256" s="9" t="s">
        <v>15</v>
      </c>
      <c r="C256" t="s">
        <v>163</v>
      </c>
      <c r="D256" s="108"/>
      <c r="E256" s="9">
        <v>1</v>
      </c>
      <c r="F256" s="9" t="s">
        <v>24</v>
      </c>
      <c r="G256" s="170">
        <v>1</v>
      </c>
      <c r="H256" s="6" t="s">
        <v>24</v>
      </c>
      <c r="I256" s="4">
        <v>100</v>
      </c>
      <c r="J256" s="4">
        <f t="shared" si="54"/>
        <v>100</v>
      </c>
      <c r="K256" s="167">
        <v>1</v>
      </c>
      <c r="L256" s="4">
        <f t="shared" si="55"/>
        <v>100</v>
      </c>
      <c r="M256"/>
      <c r="N256" s="4"/>
      <c r="O256"/>
    </row>
    <row r="257" spans="2:15" x14ac:dyDescent="0.25">
      <c r="B257" s="9" t="s">
        <v>16</v>
      </c>
      <c r="C257" t="s">
        <v>189</v>
      </c>
      <c r="D257" s="118" t="s">
        <v>186</v>
      </c>
      <c r="E257" s="9">
        <v>2</v>
      </c>
      <c r="F257" s="9" t="s">
        <v>160</v>
      </c>
      <c r="G257" s="9">
        <v>4</v>
      </c>
      <c r="H257" s="6" t="s">
        <v>159</v>
      </c>
      <c r="I257" s="207">
        <v>41.6</v>
      </c>
      <c r="J257" s="4">
        <f t="shared" si="54"/>
        <v>332.8</v>
      </c>
      <c r="K257" s="167">
        <v>1</v>
      </c>
      <c r="L257" s="4">
        <f t="shared" si="55"/>
        <v>332.8</v>
      </c>
      <c r="M257"/>
      <c r="N257" s="4"/>
      <c r="O257"/>
    </row>
    <row r="258" spans="2:15" x14ac:dyDescent="0.25">
      <c r="B258" s="9" t="s">
        <v>17</v>
      </c>
      <c r="C258" s="107" t="s">
        <v>25</v>
      </c>
      <c r="D258" s="118"/>
      <c r="E258" s="9">
        <v>1</v>
      </c>
      <c r="F258" s="9" t="s">
        <v>24</v>
      </c>
      <c r="G258" s="9">
        <v>1</v>
      </c>
      <c r="H258" s="6" t="s">
        <v>24</v>
      </c>
      <c r="I258" s="4">
        <v>50</v>
      </c>
      <c r="J258" s="4">
        <f t="shared" si="54"/>
        <v>50</v>
      </c>
      <c r="K258" s="167">
        <v>1</v>
      </c>
      <c r="L258" s="4">
        <f t="shared" si="55"/>
        <v>50</v>
      </c>
      <c r="M258"/>
      <c r="N258" s="4"/>
      <c r="O258"/>
    </row>
    <row r="259" spans="2:15" x14ac:dyDescent="0.25">
      <c r="B259" s="9"/>
      <c r="C259"/>
      <c r="D259"/>
      <c r="E259" s="9"/>
      <c r="F259" s="9"/>
      <c r="G259" s="9"/>
      <c r="H259" s="85" t="str">
        <f>H254</f>
        <v>m2</v>
      </c>
      <c r="I259" s="86">
        <f>L259/G254</f>
        <v>26.437333333333331</v>
      </c>
      <c r="J259" s="87">
        <f>SUM(J255:J258)</f>
        <v>1982.8</v>
      </c>
      <c r="K259" s="88"/>
      <c r="L259" s="122">
        <f>SUM(L255:L258)</f>
        <v>1982.8</v>
      </c>
      <c r="M259"/>
      <c r="N259" s="89">
        <f>SUM(L255:L258)</f>
        <v>1982.8</v>
      </c>
      <c r="O259" s="168">
        <f>N259-L259</f>
        <v>0</v>
      </c>
    </row>
    <row r="260" spans="2:15" x14ac:dyDescent="0.25">
      <c r="B260" s="175"/>
      <c r="C260" s="178"/>
      <c r="D260" s="178"/>
      <c r="E260" s="175"/>
      <c r="F260" s="175"/>
      <c r="G260" s="175"/>
      <c r="H260" s="176"/>
      <c r="I260" s="177"/>
      <c r="J260" s="177"/>
      <c r="K260" s="178"/>
      <c r="L260" s="177"/>
      <c r="M260" s="178"/>
      <c r="N260" s="177"/>
      <c r="O260" s="178"/>
    </row>
    <row r="261" spans="2:15" x14ac:dyDescent="0.25">
      <c r="B261" s="1" t="s">
        <v>283</v>
      </c>
      <c r="C261" s="165" t="s">
        <v>196</v>
      </c>
      <c r="D261" s="214" t="s">
        <v>193</v>
      </c>
      <c r="E261" s="9"/>
      <c r="F261" s="9"/>
      <c r="G261" s="1">
        <v>12</v>
      </c>
      <c r="H261" s="166" t="s">
        <v>86</v>
      </c>
      <c r="I261" s="4"/>
      <c r="J261" s="4"/>
      <c r="K261"/>
      <c r="L261" s="4"/>
      <c r="M261"/>
      <c r="N261" s="4"/>
      <c r="O261"/>
    </row>
    <row r="262" spans="2:15" x14ac:dyDescent="0.25">
      <c r="B262" s="9" t="s">
        <v>14</v>
      </c>
      <c r="C262" t="s">
        <v>173</v>
      </c>
      <c r="D262" s="108" t="s">
        <v>252</v>
      </c>
      <c r="E262" s="9">
        <v>1</v>
      </c>
      <c r="F262" s="9" t="s">
        <v>24</v>
      </c>
      <c r="G262" s="170">
        <v>12</v>
      </c>
      <c r="H262" s="6" t="s">
        <v>86</v>
      </c>
      <c r="I262" s="4">
        <v>235</v>
      </c>
      <c r="J262" s="4">
        <f t="shared" ref="J262:J265" si="56">E262*G262*I262</f>
        <v>2820</v>
      </c>
      <c r="K262" s="167">
        <v>1</v>
      </c>
      <c r="L262" s="4">
        <f t="shared" ref="L262:L265" si="57">J262*K262</f>
        <v>2820</v>
      </c>
      <c r="M262"/>
      <c r="N262" s="4"/>
      <c r="O262"/>
    </row>
    <row r="263" spans="2:15" x14ac:dyDescent="0.25">
      <c r="B263" s="9" t="s">
        <v>15</v>
      </c>
      <c r="C263" s="107" t="s">
        <v>282</v>
      </c>
      <c r="D263" s="229"/>
      <c r="E263" s="9">
        <v>1</v>
      </c>
      <c r="F263" s="9" t="s">
        <v>24</v>
      </c>
      <c r="G263" s="9">
        <v>1</v>
      </c>
      <c r="H263" s="6" t="s">
        <v>24</v>
      </c>
      <c r="I263" s="4">
        <v>1600</v>
      </c>
      <c r="J263" s="4">
        <f t="shared" si="56"/>
        <v>1600</v>
      </c>
      <c r="K263" s="167">
        <v>1</v>
      </c>
      <c r="L263" s="4">
        <f t="shared" si="57"/>
        <v>1600</v>
      </c>
      <c r="M263"/>
      <c r="N263" s="4"/>
      <c r="O263"/>
    </row>
    <row r="264" spans="2:15" x14ac:dyDescent="0.25">
      <c r="B264" s="9" t="s">
        <v>16</v>
      </c>
      <c r="C264" t="s">
        <v>305</v>
      </c>
      <c r="D264" s="82" t="s">
        <v>138</v>
      </c>
      <c r="E264" s="9">
        <v>3</v>
      </c>
      <c r="F264" s="9" t="s">
        <v>308</v>
      </c>
      <c r="G264" s="9">
        <v>2</v>
      </c>
      <c r="H264" s="6" t="s">
        <v>159</v>
      </c>
      <c r="I264" s="174">
        <v>70</v>
      </c>
      <c r="J264" s="4">
        <f t="shared" si="56"/>
        <v>420</v>
      </c>
      <c r="K264" s="167">
        <v>1</v>
      </c>
      <c r="L264" s="4">
        <f t="shared" si="57"/>
        <v>420</v>
      </c>
      <c r="M264"/>
      <c r="N264" s="4"/>
      <c r="O264"/>
    </row>
    <row r="265" spans="2:15" x14ac:dyDescent="0.25">
      <c r="B265" s="9" t="s">
        <v>17</v>
      </c>
      <c r="C265" s="107" t="s">
        <v>25</v>
      </c>
      <c r="D265" s="229"/>
      <c r="E265" s="9">
        <v>1</v>
      </c>
      <c r="F265" s="9" t="s">
        <v>24</v>
      </c>
      <c r="G265" s="9">
        <v>1</v>
      </c>
      <c r="H265" s="6" t="s">
        <v>24</v>
      </c>
      <c r="I265" s="4">
        <v>50</v>
      </c>
      <c r="J265" s="4">
        <f t="shared" si="56"/>
        <v>50</v>
      </c>
      <c r="K265" s="167">
        <v>1</v>
      </c>
      <c r="L265" s="4">
        <f t="shared" si="57"/>
        <v>50</v>
      </c>
      <c r="M265"/>
      <c r="N265" s="4"/>
      <c r="O265"/>
    </row>
    <row r="266" spans="2:15" x14ac:dyDescent="0.25">
      <c r="B266" s="9"/>
      <c r="C266"/>
      <c r="D266"/>
      <c r="E266" s="9"/>
      <c r="F266" s="9"/>
      <c r="G266" s="9"/>
      <c r="H266" s="85" t="str">
        <f>H261</f>
        <v>m3</v>
      </c>
      <c r="I266" s="86">
        <f>L266/G261</f>
        <v>407.5</v>
      </c>
      <c r="J266" s="87">
        <f>SUM(J262:J265)</f>
        <v>4890</v>
      </c>
      <c r="K266" s="88"/>
      <c r="L266" s="122">
        <f>SUM(L262:L265)</f>
        <v>4890</v>
      </c>
      <c r="M266"/>
      <c r="N266" s="89">
        <f>SUM(L262:L265)</f>
        <v>4890</v>
      </c>
      <c r="O266" s="168">
        <f>N266-L266</f>
        <v>0</v>
      </c>
    </row>
    <row r="267" spans="2:15" x14ac:dyDescent="0.25">
      <c r="B267" s="9"/>
      <c r="C267"/>
      <c r="D267"/>
      <c r="E267" s="9"/>
      <c r="F267" s="9"/>
      <c r="G267" s="9"/>
      <c r="H267" s="85"/>
      <c r="I267" s="86"/>
      <c r="J267" s="87"/>
      <c r="K267" s="88"/>
      <c r="L267" s="87"/>
      <c r="M267"/>
      <c r="N267" s="89"/>
      <c r="O267" s="168"/>
    </row>
    <row r="268" spans="2:15" x14ac:dyDescent="0.25">
      <c r="B268" s="1" t="s">
        <v>284</v>
      </c>
      <c r="C268" s="165" t="s">
        <v>197</v>
      </c>
      <c r="D268" s="214" t="s">
        <v>253</v>
      </c>
      <c r="E268" s="9"/>
      <c r="F268" s="9"/>
      <c r="G268" s="1">
        <v>75</v>
      </c>
      <c r="H268" s="166" t="s">
        <v>88</v>
      </c>
      <c r="I268" s="4"/>
      <c r="J268" s="4"/>
      <c r="K268"/>
      <c r="L268" s="4"/>
      <c r="M268"/>
      <c r="N268" s="4"/>
      <c r="O268"/>
    </row>
    <row r="269" spans="2:15" x14ac:dyDescent="0.25">
      <c r="B269" s="9" t="s">
        <v>14</v>
      </c>
      <c r="C269" t="s">
        <v>305</v>
      </c>
      <c r="D269" s="82" t="s">
        <v>138</v>
      </c>
      <c r="E269" s="9">
        <v>3</v>
      </c>
      <c r="F269" s="9" t="s">
        <v>308</v>
      </c>
      <c r="G269" s="9">
        <v>6</v>
      </c>
      <c r="H269" s="6" t="s">
        <v>159</v>
      </c>
      <c r="I269" s="174">
        <v>70</v>
      </c>
      <c r="J269" s="4">
        <f t="shared" ref="J269:J270" si="58">E269*G269*I269</f>
        <v>1260</v>
      </c>
      <c r="K269" s="167">
        <v>1</v>
      </c>
      <c r="L269" s="4">
        <f t="shared" ref="L269:L270" si="59">J269*K269</f>
        <v>1260</v>
      </c>
      <c r="M269"/>
      <c r="N269" s="4"/>
      <c r="O269"/>
    </row>
    <row r="270" spans="2:15" x14ac:dyDescent="0.25">
      <c r="B270" s="9" t="s">
        <v>15</v>
      </c>
      <c r="C270" s="107" t="s">
        <v>25</v>
      </c>
      <c r="D270" s="229"/>
      <c r="E270" s="9">
        <v>1</v>
      </c>
      <c r="F270" s="9" t="s">
        <v>24</v>
      </c>
      <c r="G270" s="9">
        <v>1</v>
      </c>
      <c r="H270" s="6" t="s">
        <v>24</v>
      </c>
      <c r="I270" s="4">
        <v>50</v>
      </c>
      <c r="J270" s="4">
        <f t="shared" si="58"/>
        <v>50</v>
      </c>
      <c r="K270" s="167">
        <v>1</v>
      </c>
      <c r="L270" s="4">
        <f t="shared" si="59"/>
        <v>50</v>
      </c>
      <c r="M270"/>
      <c r="N270" s="4"/>
      <c r="O270"/>
    </row>
    <row r="271" spans="2:15" x14ac:dyDescent="0.25">
      <c r="B271" s="9"/>
      <c r="C271"/>
      <c r="D271"/>
      <c r="E271" s="9"/>
      <c r="F271" s="9"/>
      <c r="G271" s="9"/>
      <c r="H271" s="85" t="str">
        <f>H268</f>
        <v>m2</v>
      </c>
      <c r="I271" s="86">
        <f>L271/G268</f>
        <v>17.466666666666665</v>
      </c>
      <c r="J271" s="87">
        <f>SUM(J269:J270)</f>
        <v>1310</v>
      </c>
      <c r="K271" s="88"/>
      <c r="L271" s="122">
        <f>SUM(L269:L270)</f>
        <v>1310</v>
      </c>
      <c r="M271"/>
      <c r="N271" s="89">
        <f>SUM(L269:L270)</f>
        <v>1310</v>
      </c>
      <c r="O271" s="168">
        <f>N271-L271</f>
        <v>0</v>
      </c>
    </row>
    <row r="272" spans="2:15" x14ac:dyDescent="0.25">
      <c r="B272" s="9"/>
      <c r="C272"/>
      <c r="D272"/>
      <c r="E272" s="9"/>
      <c r="F272" s="9"/>
      <c r="G272" s="9"/>
      <c r="H272" s="85"/>
      <c r="I272" s="86"/>
      <c r="J272" s="87"/>
      <c r="K272" s="88"/>
      <c r="L272" s="87"/>
      <c r="M272"/>
      <c r="N272" s="89"/>
      <c r="O272" s="168"/>
    </row>
    <row r="273" spans="1:15" x14ac:dyDescent="0.25">
      <c r="B273" s="1" t="s">
        <v>285</v>
      </c>
      <c r="C273" s="165" t="s">
        <v>198</v>
      </c>
      <c r="D273" s="214" t="s">
        <v>200</v>
      </c>
      <c r="E273" s="9"/>
      <c r="F273" s="9"/>
      <c r="G273" s="1">
        <v>1</v>
      </c>
      <c r="H273" s="166" t="s">
        <v>24</v>
      </c>
      <c r="I273" s="4"/>
      <c r="J273" s="4"/>
      <c r="K273"/>
      <c r="L273" s="4"/>
      <c r="M273"/>
      <c r="N273" s="4"/>
      <c r="O273"/>
    </row>
    <row r="274" spans="1:15" x14ac:dyDescent="0.25">
      <c r="B274" s="9" t="s">
        <v>14</v>
      </c>
      <c r="C274" t="s">
        <v>189</v>
      </c>
      <c r="D274" s="118" t="s">
        <v>186</v>
      </c>
      <c r="E274" s="9">
        <v>2</v>
      </c>
      <c r="F274" s="9" t="s">
        <v>160</v>
      </c>
      <c r="G274" s="9">
        <v>4</v>
      </c>
      <c r="H274" s="6" t="s">
        <v>159</v>
      </c>
      <c r="I274" s="207">
        <v>41.6</v>
      </c>
      <c r="J274" s="4">
        <f t="shared" ref="J274:J275" si="60">E274*G274*I274</f>
        <v>332.8</v>
      </c>
      <c r="K274" s="167">
        <v>1</v>
      </c>
      <c r="L274" s="4">
        <f t="shared" ref="L274:L275" si="61">J274*K274</f>
        <v>332.8</v>
      </c>
      <c r="M274"/>
      <c r="N274" s="4"/>
      <c r="O274"/>
    </row>
    <row r="275" spans="1:15" x14ac:dyDescent="0.25">
      <c r="B275" s="9" t="s">
        <v>15</v>
      </c>
      <c r="C275" s="107" t="s">
        <v>25</v>
      </c>
      <c r="D275" s="229"/>
      <c r="E275" s="9">
        <v>1</v>
      </c>
      <c r="F275" s="9" t="s">
        <v>24</v>
      </c>
      <c r="G275" s="9">
        <v>1</v>
      </c>
      <c r="H275" s="6" t="s">
        <v>24</v>
      </c>
      <c r="I275" s="4">
        <v>50</v>
      </c>
      <c r="J275" s="4">
        <f t="shared" si="60"/>
        <v>50</v>
      </c>
      <c r="K275" s="167">
        <v>1</v>
      </c>
      <c r="L275" s="4">
        <f t="shared" si="61"/>
        <v>50</v>
      </c>
      <c r="M275"/>
      <c r="N275" s="4"/>
      <c r="O275"/>
    </row>
    <row r="276" spans="1:15" x14ac:dyDescent="0.25">
      <c r="B276" s="9"/>
      <c r="C276"/>
      <c r="D276"/>
      <c r="E276" s="9"/>
      <c r="F276" s="9"/>
      <c r="G276" s="9"/>
      <c r="H276" s="85" t="str">
        <f>H273</f>
        <v>item</v>
      </c>
      <c r="I276" s="86">
        <f>L276/G273</f>
        <v>382.8</v>
      </c>
      <c r="J276" s="87">
        <f>SUM(J274:J275)</f>
        <v>382.8</v>
      </c>
      <c r="K276" s="88"/>
      <c r="L276" s="122">
        <f>SUM(L274:L275)</f>
        <v>382.8</v>
      </c>
      <c r="M276"/>
      <c r="N276" s="89">
        <f>SUM(L274:L275)</f>
        <v>382.8</v>
      </c>
      <c r="O276" s="168">
        <f>N276-L276</f>
        <v>0</v>
      </c>
    </row>
    <row r="277" spans="1:15" ht="15.75" x14ac:dyDescent="0.25">
      <c r="B277" s="80"/>
      <c r="C277" s="124"/>
      <c r="D277" s="125"/>
      <c r="G277" s="123"/>
      <c r="H277" s="81"/>
    </row>
    <row r="278" spans="1:15" ht="15.75" thickBot="1" x14ac:dyDescent="0.3">
      <c r="E278" s="126"/>
      <c r="K278" s="84"/>
    </row>
    <row r="279" spans="1:15" ht="15.75" thickBot="1" x14ac:dyDescent="0.3">
      <c r="B279" s="93">
        <v>6</v>
      </c>
      <c r="C279" s="94" t="s">
        <v>40</v>
      </c>
      <c r="D279" s="94" t="str">
        <f>C220</f>
        <v>Excavate and remove the soil between the existing long jump run ups and install the additional concrete</v>
      </c>
      <c r="E279" s="95"/>
      <c r="F279" s="95"/>
      <c r="G279" s="173">
        <v>1</v>
      </c>
      <c r="H279" s="173" t="s">
        <v>24</v>
      </c>
      <c r="I279" s="96">
        <f>L279/G279</f>
        <v>14983.199999999999</v>
      </c>
      <c r="J279" s="97">
        <f>SUM(J220:J278)/2</f>
        <v>14983.199999999999</v>
      </c>
      <c r="K279" s="98"/>
      <c r="L279" s="99">
        <f>SUM(L220:L278)/2</f>
        <v>14983.199999999999</v>
      </c>
      <c r="M279" s="120"/>
      <c r="N279" s="90">
        <f>O279-L279</f>
        <v>0</v>
      </c>
      <c r="O279" s="121">
        <f>SUM(N220:N278)</f>
        <v>14983.199999999999</v>
      </c>
    </row>
    <row r="280" spans="1:15" x14ac:dyDescent="0.25">
      <c r="B280" s="80"/>
      <c r="C280" s="73"/>
      <c r="D280" s="73"/>
      <c r="H280" s="85"/>
      <c r="I280" s="86"/>
      <c r="J280" s="87"/>
      <c r="K280" s="88"/>
      <c r="L280" s="87"/>
      <c r="M280" s="120"/>
      <c r="N280" s="90"/>
      <c r="O280" s="121"/>
    </row>
    <row r="281" spans="1:15" x14ac:dyDescent="0.25">
      <c r="A281" s="115"/>
      <c r="B281" s="224" t="s">
        <v>12</v>
      </c>
      <c r="C281" s="266" t="s">
        <v>13</v>
      </c>
      <c r="D281" s="266"/>
      <c r="E281" s="224" t="s">
        <v>11</v>
      </c>
      <c r="F281" s="266" t="s">
        <v>10</v>
      </c>
      <c r="G281" s="266"/>
      <c r="H281" s="266"/>
      <c r="I281" s="70" t="s">
        <v>9</v>
      </c>
      <c r="J281" s="70" t="s">
        <v>0</v>
      </c>
      <c r="K281" s="224" t="s">
        <v>7</v>
      </c>
      <c r="L281" s="70" t="s">
        <v>8</v>
      </c>
    </row>
    <row r="282" spans="1:15" ht="15.75" x14ac:dyDescent="0.25">
      <c r="B282" s="74">
        <v>7</v>
      </c>
      <c r="C282" s="75" t="s">
        <v>221</v>
      </c>
      <c r="D282" s="231" t="s">
        <v>257</v>
      </c>
    </row>
    <row r="283" spans="1:15" ht="15.75" x14ac:dyDescent="0.25">
      <c r="C283" s="75"/>
    </row>
    <row r="284" spans="1:15" ht="15.75" x14ac:dyDescent="0.25">
      <c r="B284" s="80">
        <v>7.1</v>
      </c>
      <c r="C284" s="124" t="s">
        <v>221</v>
      </c>
      <c r="D284" s="125"/>
      <c r="G284" s="123">
        <v>1</v>
      </c>
      <c r="H284" s="81" t="s">
        <v>24</v>
      </c>
    </row>
    <row r="285" spans="1:15" x14ac:dyDescent="0.25">
      <c r="B285" s="1" t="s">
        <v>235</v>
      </c>
      <c r="C285" s="165" t="s">
        <v>237</v>
      </c>
      <c r="D285" s="214" t="s">
        <v>200</v>
      </c>
      <c r="E285" s="9"/>
      <c r="F285" s="9"/>
      <c r="G285" s="1">
        <v>12</v>
      </c>
      <c r="H285" s="166" t="s">
        <v>86</v>
      </c>
      <c r="I285" s="4"/>
      <c r="J285" s="4"/>
      <c r="K285"/>
      <c r="L285" s="4"/>
      <c r="M285"/>
      <c r="N285" s="4"/>
      <c r="O285"/>
    </row>
    <row r="286" spans="1:15" x14ac:dyDescent="0.25">
      <c r="B286" s="9" t="s">
        <v>14</v>
      </c>
      <c r="C286" s="107" t="s">
        <v>236</v>
      </c>
      <c r="D286" s="102" t="s">
        <v>184</v>
      </c>
      <c r="E286" s="9">
        <v>1</v>
      </c>
      <c r="F286" s="9" t="s">
        <v>24</v>
      </c>
      <c r="G286" s="9">
        <v>9</v>
      </c>
      <c r="H286" s="6" t="s">
        <v>159</v>
      </c>
      <c r="I286" s="4">
        <v>100</v>
      </c>
      <c r="J286" s="4">
        <f t="shared" ref="J286:J290" si="62">E286*G286*I286</f>
        <v>900</v>
      </c>
      <c r="K286" s="167">
        <v>1</v>
      </c>
      <c r="L286" s="4">
        <f t="shared" ref="L286:L290" si="63">J286*K286</f>
        <v>900</v>
      </c>
      <c r="M286"/>
      <c r="N286" s="4"/>
      <c r="O286"/>
    </row>
    <row r="287" spans="1:15" x14ac:dyDescent="0.25">
      <c r="B287" s="9" t="s">
        <v>15</v>
      </c>
      <c r="C287" t="s">
        <v>189</v>
      </c>
      <c r="D287" s="118" t="s">
        <v>186</v>
      </c>
      <c r="E287" s="9">
        <v>2</v>
      </c>
      <c r="F287" s="9" t="s">
        <v>160</v>
      </c>
      <c r="G287" s="9">
        <v>9</v>
      </c>
      <c r="H287" s="6" t="s">
        <v>159</v>
      </c>
      <c r="I287" s="207">
        <v>41.6</v>
      </c>
      <c r="J287" s="4">
        <f t="shared" si="62"/>
        <v>748.80000000000007</v>
      </c>
      <c r="K287" s="167">
        <v>1</v>
      </c>
      <c r="L287" s="4">
        <f t="shared" si="63"/>
        <v>748.80000000000007</v>
      </c>
      <c r="M287"/>
      <c r="N287" s="4"/>
      <c r="O287"/>
    </row>
    <row r="288" spans="1:15" x14ac:dyDescent="0.25">
      <c r="B288" s="9" t="s">
        <v>16</v>
      </c>
      <c r="C288" s="234" t="s">
        <v>274</v>
      </c>
      <c r="D288" s="102" t="s">
        <v>275</v>
      </c>
      <c r="E288" s="175">
        <v>1</v>
      </c>
      <c r="F288" s="175" t="s">
        <v>24</v>
      </c>
      <c r="G288" s="175">
        <v>25</v>
      </c>
      <c r="H288" s="6" t="s">
        <v>124</v>
      </c>
      <c r="I288" s="236">
        <v>0</v>
      </c>
      <c r="J288" s="177">
        <f t="shared" si="62"/>
        <v>0</v>
      </c>
      <c r="K288" s="180">
        <v>1</v>
      </c>
      <c r="L288" s="177">
        <f t="shared" si="63"/>
        <v>0</v>
      </c>
      <c r="M288"/>
      <c r="N288" s="4"/>
      <c r="O288"/>
    </row>
    <row r="289" spans="1:15" x14ac:dyDescent="0.25">
      <c r="A289" s="216"/>
      <c r="B289" s="9" t="s">
        <v>17</v>
      </c>
      <c r="C289" s="107" t="s">
        <v>228</v>
      </c>
      <c r="D289" s="102" t="s">
        <v>184</v>
      </c>
      <c r="E289" s="9">
        <v>1</v>
      </c>
      <c r="F289" s="9" t="s">
        <v>24</v>
      </c>
      <c r="G289" s="9">
        <v>9</v>
      </c>
      <c r="H289" s="6" t="s">
        <v>159</v>
      </c>
      <c r="I289" s="4">
        <v>100</v>
      </c>
      <c r="J289" s="4">
        <f t="shared" si="62"/>
        <v>900</v>
      </c>
      <c r="K289" s="167">
        <v>1</v>
      </c>
      <c r="L289" s="4">
        <f t="shared" si="63"/>
        <v>900</v>
      </c>
      <c r="M289"/>
      <c r="N289" s="4"/>
      <c r="O289"/>
    </row>
    <row r="290" spans="1:15" x14ac:dyDescent="0.25">
      <c r="B290" s="9" t="s">
        <v>18</v>
      </c>
      <c r="C290" s="107" t="s">
        <v>25</v>
      </c>
      <c r="D290" s="118"/>
      <c r="E290" s="9">
        <v>1</v>
      </c>
      <c r="F290" s="9" t="s">
        <v>24</v>
      </c>
      <c r="G290" s="9">
        <v>1</v>
      </c>
      <c r="H290" s="6" t="s">
        <v>24</v>
      </c>
      <c r="I290" s="4">
        <v>50</v>
      </c>
      <c r="J290" s="4">
        <f t="shared" si="62"/>
        <v>50</v>
      </c>
      <c r="K290" s="167">
        <v>1</v>
      </c>
      <c r="L290" s="4">
        <f t="shared" si="63"/>
        <v>50</v>
      </c>
      <c r="M290"/>
      <c r="N290" s="4"/>
      <c r="O290"/>
    </row>
    <row r="291" spans="1:15" x14ac:dyDescent="0.25">
      <c r="B291" s="9"/>
      <c r="C291"/>
      <c r="D291"/>
      <c r="E291" s="9"/>
      <c r="F291" s="9"/>
      <c r="G291" s="9"/>
      <c r="H291" s="85" t="str">
        <f>H285</f>
        <v>m3</v>
      </c>
      <c r="I291" s="86">
        <f>L291/G285</f>
        <v>216.56666666666669</v>
      </c>
      <c r="J291" s="87">
        <f>SUM(J286:J290)</f>
        <v>2598.8000000000002</v>
      </c>
      <c r="K291" s="88"/>
      <c r="L291" s="122">
        <f>SUM(L286:L290)</f>
        <v>2598.8000000000002</v>
      </c>
      <c r="M291"/>
      <c r="N291" s="89">
        <f>SUM(L286:L290)</f>
        <v>2598.8000000000002</v>
      </c>
      <c r="O291" s="168">
        <f>N291-L291</f>
        <v>0</v>
      </c>
    </row>
    <row r="292" spans="1:15" x14ac:dyDescent="0.25">
      <c r="B292" s="9"/>
      <c r="C292"/>
      <c r="D292"/>
      <c r="E292" s="9"/>
      <c r="F292" s="9"/>
      <c r="G292" s="9"/>
      <c r="H292" s="85"/>
      <c r="I292" s="86"/>
      <c r="J292" s="87"/>
      <c r="K292" s="88"/>
      <c r="L292" s="87"/>
      <c r="M292"/>
      <c r="N292" s="89"/>
      <c r="O292"/>
    </row>
    <row r="293" spans="1:15" x14ac:dyDescent="0.25">
      <c r="B293" s="1" t="s">
        <v>241</v>
      </c>
      <c r="C293" s="165" t="s">
        <v>143</v>
      </c>
      <c r="D293" s="214" t="s">
        <v>240</v>
      </c>
      <c r="E293" s="9"/>
      <c r="F293" s="9"/>
      <c r="G293" s="1">
        <v>20</v>
      </c>
      <c r="H293" s="166" t="s">
        <v>88</v>
      </c>
      <c r="I293" s="4"/>
      <c r="J293" s="4"/>
      <c r="K293"/>
      <c r="L293" s="4"/>
      <c r="M293"/>
      <c r="N293" s="4"/>
      <c r="O293"/>
    </row>
    <row r="294" spans="1:15" x14ac:dyDescent="0.25">
      <c r="B294" s="9" t="s">
        <v>14</v>
      </c>
      <c r="C294" s="107" t="s">
        <v>185</v>
      </c>
      <c r="D294" s="102" t="s">
        <v>162</v>
      </c>
      <c r="E294" s="9">
        <v>1</v>
      </c>
      <c r="F294" s="9" t="s">
        <v>24</v>
      </c>
      <c r="G294" s="9">
        <v>0.5</v>
      </c>
      <c r="H294" s="6" t="s">
        <v>194</v>
      </c>
      <c r="I294" s="4">
        <v>120</v>
      </c>
      <c r="J294" s="4">
        <f t="shared" ref="J294:J297" si="64">E294*G294*I294</f>
        <v>60</v>
      </c>
      <c r="K294" s="167">
        <v>1</v>
      </c>
      <c r="L294" s="4">
        <f t="shared" ref="L294:L297" si="65">J294*K294</f>
        <v>60</v>
      </c>
      <c r="M294"/>
      <c r="N294" s="4"/>
      <c r="O294"/>
    </row>
    <row r="295" spans="1:15" x14ac:dyDescent="0.25">
      <c r="B295" s="9" t="s">
        <v>15</v>
      </c>
      <c r="C295" t="s">
        <v>189</v>
      </c>
      <c r="D295" s="118" t="s">
        <v>186</v>
      </c>
      <c r="E295" s="9">
        <v>2</v>
      </c>
      <c r="F295" s="9" t="s">
        <v>160</v>
      </c>
      <c r="G295" s="9">
        <v>0</v>
      </c>
      <c r="H295" s="6" t="s">
        <v>159</v>
      </c>
      <c r="I295" s="207">
        <v>41.6</v>
      </c>
      <c r="J295" s="4">
        <f t="shared" si="64"/>
        <v>0</v>
      </c>
      <c r="K295" s="167">
        <v>1</v>
      </c>
      <c r="L295" s="4">
        <f t="shared" si="65"/>
        <v>0</v>
      </c>
      <c r="M295"/>
      <c r="N295" s="4"/>
      <c r="O295"/>
    </row>
    <row r="296" spans="1:15" x14ac:dyDescent="0.25">
      <c r="B296" s="9" t="s">
        <v>16</v>
      </c>
      <c r="C296" s="107" t="s">
        <v>229</v>
      </c>
      <c r="D296" s="118"/>
      <c r="E296" s="9">
        <v>1</v>
      </c>
      <c r="F296" s="9" t="s">
        <v>24</v>
      </c>
      <c r="G296" s="9">
        <v>2</v>
      </c>
      <c r="H296" s="6" t="s">
        <v>37</v>
      </c>
      <c r="I296" s="4">
        <v>100</v>
      </c>
      <c r="J296" s="4">
        <f t="shared" si="64"/>
        <v>200</v>
      </c>
      <c r="K296" s="167">
        <v>1</v>
      </c>
      <c r="L296" s="4">
        <f t="shared" si="65"/>
        <v>200</v>
      </c>
      <c r="M296"/>
      <c r="N296" s="4"/>
      <c r="O296"/>
    </row>
    <row r="297" spans="1:15" x14ac:dyDescent="0.25">
      <c r="B297" s="9" t="s">
        <v>17</v>
      </c>
      <c r="C297" s="107" t="s">
        <v>25</v>
      </c>
      <c r="D297" s="118"/>
      <c r="E297" s="9">
        <v>1</v>
      </c>
      <c r="F297" s="9" t="s">
        <v>24</v>
      </c>
      <c r="G297" s="9">
        <v>1</v>
      </c>
      <c r="H297" s="6" t="s">
        <v>24</v>
      </c>
      <c r="I297" s="4">
        <v>50</v>
      </c>
      <c r="J297" s="4">
        <f t="shared" si="64"/>
        <v>50</v>
      </c>
      <c r="K297" s="167">
        <v>1</v>
      </c>
      <c r="L297" s="4">
        <f t="shared" si="65"/>
        <v>50</v>
      </c>
      <c r="M297"/>
      <c r="N297" s="4"/>
      <c r="O297"/>
    </row>
    <row r="298" spans="1:15" x14ac:dyDescent="0.25">
      <c r="B298" s="9"/>
      <c r="C298"/>
      <c r="D298"/>
      <c r="E298" s="9"/>
      <c r="F298" s="9"/>
      <c r="G298" s="9"/>
      <c r="H298" s="85" t="str">
        <f>H293</f>
        <v>m2</v>
      </c>
      <c r="I298" s="86">
        <f>L298/G293</f>
        <v>15.5</v>
      </c>
      <c r="J298" s="87">
        <f>SUM(J294:J297)</f>
        <v>310</v>
      </c>
      <c r="K298" s="88"/>
      <c r="L298" s="122">
        <f>SUM(L294:L297)</f>
        <v>310</v>
      </c>
      <c r="M298"/>
      <c r="N298" s="89">
        <f>SUM(L294:L297)</f>
        <v>310</v>
      </c>
      <c r="O298" s="168">
        <f>N298-L298</f>
        <v>0</v>
      </c>
    </row>
    <row r="299" spans="1:15" x14ac:dyDescent="0.25">
      <c r="B299" s="9"/>
      <c r="C299"/>
      <c r="D299"/>
      <c r="E299" s="9"/>
      <c r="F299" s="9"/>
      <c r="G299" s="9"/>
      <c r="H299" s="85"/>
      <c r="I299" s="86"/>
      <c r="J299" s="87"/>
      <c r="K299" s="88"/>
      <c r="L299" s="87"/>
      <c r="M299"/>
      <c r="N299" s="89"/>
      <c r="O299" s="168"/>
    </row>
    <row r="300" spans="1:15" x14ac:dyDescent="0.25">
      <c r="B300" s="1" t="s">
        <v>242</v>
      </c>
      <c r="C300" s="165" t="s">
        <v>238</v>
      </c>
      <c r="D300" s="214" t="s">
        <v>193</v>
      </c>
      <c r="E300" s="9"/>
      <c r="F300" s="9"/>
      <c r="G300" s="1">
        <v>20</v>
      </c>
      <c r="H300" s="166" t="s">
        <v>88</v>
      </c>
      <c r="I300" s="4"/>
      <c r="J300" s="4"/>
      <c r="K300"/>
      <c r="L300" s="4"/>
      <c r="M300"/>
      <c r="N300" s="4"/>
      <c r="O300"/>
    </row>
    <row r="301" spans="1:15" x14ac:dyDescent="0.25">
      <c r="B301" s="9" t="s">
        <v>14</v>
      </c>
      <c r="C301" t="s">
        <v>239</v>
      </c>
      <c r="D301" s="82"/>
      <c r="E301" s="9">
        <v>1</v>
      </c>
      <c r="F301" s="9" t="s">
        <v>24</v>
      </c>
      <c r="G301" s="170">
        <v>20</v>
      </c>
      <c r="H301" s="6" t="s">
        <v>124</v>
      </c>
      <c r="I301" s="4">
        <v>30</v>
      </c>
      <c r="J301" s="4">
        <f t="shared" ref="J301:J306" si="66">E301*G301*I301</f>
        <v>600</v>
      </c>
      <c r="K301" s="167">
        <v>1</v>
      </c>
      <c r="L301" s="4">
        <f t="shared" ref="L301:L306" si="67">J301*K301</f>
        <v>600</v>
      </c>
      <c r="M301"/>
      <c r="N301" s="4"/>
      <c r="O301"/>
    </row>
    <row r="302" spans="1:15" x14ac:dyDescent="0.25">
      <c r="B302" s="9" t="s">
        <v>15</v>
      </c>
      <c r="C302" s="107" t="s">
        <v>236</v>
      </c>
      <c r="D302" s="102" t="s">
        <v>184</v>
      </c>
      <c r="E302" s="9">
        <v>1</v>
      </c>
      <c r="F302" s="9" t="s">
        <v>24</v>
      </c>
      <c r="G302" s="9">
        <v>9</v>
      </c>
      <c r="H302" s="6" t="s">
        <v>159</v>
      </c>
      <c r="I302" s="4">
        <v>100</v>
      </c>
      <c r="J302" s="4">
        <f t="shared" si="66"/>
        <v>900</v>
      </c>
      <c r="K302" s="167">
        <v>1</v>
      </c>
      <c r="L302" s="4">
        <f t="shared" si="67"/>
        <v>900</v>
      </c>
      <c r="M302"/>
      <c r="N302" s="4"/>
      <c r="O302"/>
    </row>
    <row r="303" spans="1:15" x14ac:dyDescent="0.25">
      <c r="B303" s="9" t="s">
        <v>16</v>
      </c>
      <c r="C303" s="107" t="s">
        <v>185</v>
      </c>
      <c r="D303" s="102" t="s">
        <v>162</v>
      </c>
      <c r="E303" s="9">
        <v>1</v>
      </c>
      <c r="F303" s="9" t="s">
        <v>24</v>
      </c>
      <c r="G303" s="9">
        <v>1</v>
      </c>
      <c r="H303" s="6" t="s">
        <v>194</v>
      </c>
      <c r="I303" s="4">
        <v>120</v>
      </c>
      <c r="J303" s="4">
        <f t="shared" si="66"/>
        <v>120</v>
      </c>
      <c r="K303" s="167">
        <v>1</v>
      </c>
      <c r="L303" s="4">
        <f t="shared" si="67"/>
        <v>120</v>
      </c>
      <c r="M303"/>
      <c r="N303" s="4"/>
      <c r="O303"/>
    </row>
    <row r="304" spans="1:15" x14ac:dyDescent="0.25">
      <c r="B304" s="9" t="s">
        <v>17</v>
      </c>
      <c r="C304" t="s">
        <v>189</v>
      </c>
      <c r="D304" s="118" t="s">
        <v>186</v>
      </c>
      <c r="E304" s="9">
        <v>2</v>
      </c>
      <c r="F304" s="9" t="s">
        <v>160</v>
      </c>
      <c r="G304" s="9">
        <v>9</v>
      </c>
      <c r="H304" s="6" t="s">
        <v>159</v>
      </c>
      <c r="I304" s="207">
        <v>41.6</v>
      </c>
      <c r="J304" s="4">
        <f>E304*G304*I304</f>
        <v>748.80000000000007</v>
      </c>
      <c r="K304" s="167">
        <v>1</v>
      </c>
      <c r="L304" s="4">
        <f>J304*K304</f>
        <v>748.80000000000007</v>
      </c>
      <c r="M304"/>
      <c r="N304" s="4"/>
      <c r="O304"/>
    </row>
    <row r="305" spans="2:15" x14ac:dyDescent="0.25">
      <c r="B305" s="9" t="s">
        <v>18</v>
      </c>
      <c r="C305" s="107" t="s">
        <v>229</v>
      </c>
      <c r="D305" s="118"/>
      <c r="E305" s="9">
        <v>1</v>
      </c>
      <c r="F305" s="9" t="s">
        <v>24</v>
      </c>
      <c r="G305" s="9">
        <v>2</v>
      </c>
      <c r="H305" s="6" t="s">
        <v>37</v>
      </c>
      <c r="I305" s="4">
        <v>100</v>
      </c>
      <c r="J305" s="4">
        <f t="shared" si="66"/>
        <v>200</v>
      </c>
      <c r="K305" s="167">
        <v>1</v>
      </c>
      <c r="L305" s="4">
        <f t="shared" si="67"/>
        <v>200</v>
      </c>
      <c r="M305"/>
      <c r="N305" s="4"/>
      <c r="O305"/>
    </row>
    <row r="306" spans="2:15" x14ac:dyDescent="0.25">
      <c r="B306" s="9" t="s">
        <v>19</v>
      </c>
      <c r="C306" s="107" t="s">
        <v>25</v>
      </c>
      <c r="D306" s="118"/>
      <c r="E306" s="9">
        <v>1</v>
      </c>
      <c r="F306" s="9" t="s">
        <v>24</v>
      </c>
      <c r="G306" s="9">
        <v>1</v>
      </c>
      <c r="H306" s="6" t="s">
        <v>24</v>
      </c>
      <c r="I306" s="4">
        <v>50</v>
      </c>
      <c r="J306" s="4">
        <f t="shared" si="66"/>
        <v>50</v>
      </c>
      <c r="K306" s="167">
        <v>1</v>
      </c>
      <c r="L306" s="4">
        <f t="shared" si="67"/>
        <v>50</v>
      </c>
      <c r="M306"/>
      <c r="N306" s="4"/>
      <c r="O306"/>
    </row>
    <row r="307" spans="2:15" x14ac:dyDescent="0.25">
      <c r="B307" s="9"/>
      <c r="C307"/>
      <c r="D307"/>
      <c r="E307" s="9"/>
      <c r="F307" s="9"/>
      <c r="G307" s="9"/>
      <c r="H307" s="85" t="str">
        <f>H300</f>
        <v>m2</v>
      </c>
      <c r="I307" s="86">
        <f>L307/G300</f>
        <v>130.94</v>
      </c>
      <c r="J307" s="87">
        <f>SUM(J301:J306)</f>
        <v>2618.8000000000002</v>
      </c>
      <c r="K307" s="88"/>
      <c r="L307" s="122">
        <f>SUM(L301:L306)</f>
        <v>2618.8000000000002</v>
      </c>
      <c r="M307"/>
      <c r="N307" s="89">
        <f>SUM(L301:L306)</f>
        <v>2618.8000000000002</v>
      </c>
      <c r="O307" s="168">
        <f>N307-L307</f>
        <v>0</v>
      </c>
    </row>
    <row r="308" spans="2:15" x14ac:dyDescent="0.25">
      <c r="B308" s="9"/>
      <c r="C308"/>
      <c r="D308"/>
      <c r="E308" s="9"/>
      <c r="F308" s="9"/>
      <c r="G308" s="9"/>
      <c r="H308" s="85"/>
      <c r="I308" s="86"/>
      <c r="J308" s="87"/>
      <c r="K308" s="88"/>
      <c r="L308" s="87"/>
      <c r="M308"/>
      <c r="N308" s="89"/>
      <c r="O308" s="168"/>
    </row>
    <row r="309" spans="2:15" x14ac:dyDescent="0.25">
      <c r="B309" s="1" t="s">
        <v>243</v>
      </c>
      <c r="C309" s="165" t="s">
        <v>230</v>
      </c>
      <c r="D309" s="214" t="s">
        <v>200</v>
      </c>
      <c r="E309" s="9"/>
      <c r="F309" s="9"/>
      <c r="G309" s="1">
        <v>25</v>
      </c>
      <c r="H309" s="166" t="s">
        <v>201</v>
      </c>
      <c r="I309" s="4"/>
      <c r="J309" s="4"/>
      <c r="K309"/>
      <c r="L309" s="4"/>
      <c r="M309"/>
      <c r="N309" s="4"/>
      <c r="O309"/>
    </row>
    <row r="310" spans="2:15" x14ac:dyDescent="0.25">
      <c r="B310" s="9" t="s">
        <v>14</v>
      </c>
      <c r="C310" s="107" t="s">
        <v>230</v>
      </c>
      <c r="D310" s="82" t="s">
        <v>231</v>
      </c>
      <c r="E310" s="9">
        <v>1</v>
      </c>
      <c r="F310" s="9" t="s">
        <v>24</v>
      </c>
      <c r="G310" s="9">
        <f>G309</f>
        <v>25</v>
      </c>
      <c r="H310" s="6" t="s">
        <v>201</v>
      </c>
      <c r="I310" s="4">
        <v>10</v>
      </c>
      <c r="J310" s="4">
        <f t="shared" ref="J310:J313" si="68">E310*G310*I310</f>
        <v>250</v>
      </c>
      <c r="K310" s="167">
        <v>1</v>
      </c>
      <c r="L310" s="4">
        <f t="shared" ref="L310:L313" si="69">J310*K310</f>
        <v>250</v>
      </c>
      <c r="M310"/>
      <c r="N310" s="4"/>
      <c r="O310"/>
    </row>
    <row r="311" spans="2:15" x14ac:dyDescent="0.25">
      <c r="B311" s="9" t="s">
        <v>15</v>
      </c>
      <c r="C311" t="s">
        <v>163</v>
      </c>
      <c r="D311" s="104"/>
      <c r="E311" s="9">
        <v>1</v>
      </c>
      <c r="F311" s="9" t="s">
        <v>24</v>
      </c>
      <c r="G311" s="9">
        <v>1</v>
      </c>
      <c r="H311" s="6" t="s">
        <v>24</v>
      </c>
      <c r="I311" s="4">
        <v>200</v>
      </c>
      <c r="J311" s="4">
        <f t="shared" si="68"/>
        <v>200</v>
      </c>
      <c r="K311" s="167">
        <v>1</v>
      </c>
      <c r="L311" s="4">
        <f t="shared" si="69"/>
        <v>200</v>
      </c>
      <c r="M311"/>
      <c r="N311" s="4"/>
      <c r="O311"/>
    </row>
    <row r="312" spans="2:15" x14ac:dyDescent="0.25">
      <c r="B312" s="9" t="s">
        <v>16</v>
      </c>
      <c r="C312" t="s">
        <v>295</v>
      </c>
      <c r="D312" s="82" t="s">
        <v>138</v>
      </c>
      <c r="E312" s="9">
        <v>2</v>
      </c>
      <c r="F312" s="9" t="s">
        <v>309</v>
      </c>
      <c r="G312" s="9">
        <v>9</v>
      </c>
      <c r="H312" s="6" t="s">
        <v>159</v>
      </c>
      <c r="I312" s="174">
        <v>70</v>
      </c>
      <c r="J312" s="4">
        <f t="shared" si="68"/>
        <v>1260</v>
      </c>
      <c r="K312" s="167">
        <v>1</v>
      </c>
      <c r="L312" s="4">
        <f t="shared" si="69"/>
        <v>1260</v>
      </c>
      <c r="M312"/>
      <c r="N312" s="4"/>
      <c r="O312"/>
    </row>
    <row r="313" spans="2:15" x14ac:dyDescent="0.25">
      <c r="B313" s="9" t="s">
        <v>17</v>
      </c>
      <c r="C313" s="107" t="s">
        <v>25</v>
      </c>
      <c r="D313" s="118"/>
      <c r="E313" s="9">
        <v>1</v>
      </c>
      <c r="F313" s="9" t="s">
        <v>24</v>
      </c>
      <c r="G313" s="9">
        <v>1</v>
      </c>
      <c r="H313" s="6" t="s">
        <v>24</v>
      </c>
      <c r="I313" s="4">
        <v>50</v>
      </c>
      <c r="J313" s="4">
        <f t="shared" si="68"/>
        <v>50</v>
      </c>
      <c r="K313" s="167">
        <v>1</v>
      </c>
      <c r="L313" s="4">
        <f t="shared" si="69"/>
        <v>50</v>
      </c>
      <c r="M313"/>
      <c r="N313" s="4"/>
      <c r="O313"/>
    </row>
    <row r="314" spans="2:15" x14ac:dyDescent="0.25">
      <c r="B314" s="9"/>
      <c r="C314"/>
      <c r="D314"/>
      <c r="E314" s="9"/>
      <c r="F314" s="9"/>
      <c r="G314" s="9"/>
      <c r="H314" s="85" t="str">
        <f>H309</f>
        <v>m</v>
      </c>
      <c r="I314" s="86">
        <f>L314/G309</f>
        <v>70.400000000000006</v>
      </c>
      <c r="J314" s="87">
        <f>SUM(J310:J313)</f>
        <v>1760</v>
      </c>
      <c r="K314" s="88"/>
      <c r="L314" s="122">
        <f>SUM(L310:L313)</f>
        <v>1760</v>
      </c>
      <c r="M314"/>
      <c r="N314" s="89">
        <f>SUM(L310:L313)</f>
        <v>1760</v>
      </c>
      <c r="O314" s="168">
        <f>N314-L314</f>
        <v>0</v>
      </c>
    </row>
    <row r="315" spans="2:15" x14ac:dyDescent="0.25">
      <c r="B315" s="9"/>
      <c r="C315"/>
      <c r="D315"/>
      <c r="E315" s="9"/>
      <c r="F315" s="9"/>
      <c r="G315" s="9"/>
      <c r="H315" s="85"/>
      <c r="I315" s="86"/>
      <c r="J315" s="87"/>
      <c r="K315" s="88"/>
      <c r="L315" s="87"/>
      <c r="M315"/>
      <c r="N315" s="89"/>
      <c r="O315" s="168"/>
    </row>
    <row r="316" spans="2:15" x14ac:dyDescent="0.25">
      <c r="B316" s="1" t="s">
        <v>244</v>
      </c>
      <c r="C316" s="165" t="s">
        <v>245</v>
      </c>
      <c r="D316" s="214" t="s">
        <v>199</v>
      </c>
      <c r="E316" s="9"/>
      <c r="F316" s="9"/>
      <c r="G316" s="1">
        <v>1</v>
      </c>
      <c r="H316" s="166" t="s">
        <v>24</v>
      </c>
      <c r="I316" s="4"/>
      <c r="J316" s="4"/>
      <c r="K316"/>
      <c r="L316" s="4"/>
      <c r="M316"/>
      <c r="N316" s="4"/>
      <c r="O316"/>
    </row>
    <row r="317" spans="2:15" x14ac:dyDescent="0.25">
      <c r="B317" s="9" t="s">
        <v>14</v>
      </c>
      <c r="C317" s="107" t="s">
        <v>246</v>
      </c>
      <c r="D317" s="82" t="s">
        <v>138</v>
      </c>
      <c r="E317" s="9">
        <v>1</v>
      </c>
      <c r="F317" s="9" t="s">
        <v>24</v>
      </c>
      <c r="G317" s="9">
        <v>1</v>
      </c>
      <c r="H317" s="6" t="s">
        <v>24</v>
      </c>
      <c r="I317" s="258">
        <v>200</v>
      </c>
      <c r="J317" s="4">
        <f t="shared" ref="J317:J322" si="70">E317*G317*I317</f>
        <v>200</v>
      </c>
      <c r="K317" s="167">
        <v>1</v>
      </c>
      <c r="L317" s="4">
        <f t="shared" ref="L317:L322" si="71">J317*K317</f>
        <v>200</v>
      </c>
      <c r="M317"/>
      <c r="N317" s="4"/>
      <c r="O317"/>
    </row>
    <row r="318" spans="2:15" x14ac:dyDescent="0.25">
      <c r="B318" s="9" t="s">
        <v>15</v>
      </c>
      <c r="C318" s="107" t="s">
        <v>247</v>
      </c>
      <c r="D318" s="82" t="s">
        <v>248</v>
      </c>
      <c r="E318" s="9">
        <v>1</v>
      </c>
      <c r="F318" s="9" t="s">
        <v>24</v>
      </c>
      <c r="G318" s="9">
        <v>1</v>
      </c>
      <c r="H318" s="6" t="s">
        <v>24</v>
      </c>
      <c r="I318" s="258">
        <v>0</v>
      </c>
      <c r="J318" s="4">
        <f t="shared" ref="J318:J319" si="72">E318*G318*I318</f>
        <v>0</v>
      </c>
      <c r="K318" s="167">
        <v>1</v>
      </c>
      <c r="L318" s="4">
        <f t="shared" ref="L318:L319" si="73">J318*K318</f>
        <v>0</v>
      </c>
      <c r="M318"/>
      <c r="N318" s="4"/>
      <c r="O318"/>
    </row>
    <row r="319" spans="2:15" x14ac:dyDescent="0.25">
      <c r="B319" s="9" t="s">
        <v>16</v>
      </c>
      <c r="C319" s="107" t="s">
        <v>249</v>
      </c>
      <c r="D319" s="82" t="s">
        <v>138</v>
      </c>
      <c r="E319" s="9">
        <v>4</v>
      </c>
      <c r="F319" s="9" t="s">
        <v>24</v>
      </c>
      <c r="G319" s="9">
        <v>1</v>
      </c>
      <c r="H319" s="6" t="s">
        <v>24</v>
      </c>
      <c r="I319" s="258">
        <v>200</v>
      </c>
      <c r="J319" s="4">
        <f t="shared" si="72"/>
        <v>800</v>
      </c>
      <c r="K319" s="167">
        <v>1</v>
      </c>
      <c r="L319" s="4">
        <f t="shared" si="73"/>
        <v>800</v>
      </c>
      <c r="M319"/>
      <c r="N319" s="4"/>
      <c r="O319"/>
    </row>
    <row r="320" spans="2:15" x14ac:dyDescent="0.25">
      <c r="B320" s="9" t="s">
        <v>17</v>
      </c>
      <c r="C320" t="s">
        <v>163</v>
      </c>
      <c r="D320" s="104"/>
      <c r="E320" s="9">
        <v>1</v>
      </c>
      <c r="F320" s="9" t="s">
        <v>24</v>
      </c>
      <c r="G320" s="9">
        <v>1</v>
      </c>
      <c r="H320" s="6" t="s">
        <v>24</v>
      </c>
      <c r="I320" s="258">
        <v>500</v>
      </c>
      <c r="J320" s="4">
        <f t="shared" si="70"/>
        <v>500</v>
      </c>
      <c r="K320" s="167">
        <v>1</v>
      </c>
      <c r="L320" s="4">
        <f t="shared" si="71"/>
        <v>500</v>
      </c>
      <c r="M320"/>
      <c r="N320" s="4"/>
      <c r="O320"/>
    </row>
    <row r="321" spans="2:15" x14ac:dyDescent="0.25">
      <c r="B321" s="9" t="s">
        <v>18</v>
      </c>
      <c r="C321" t="s">
        <v>295</v>
      </c>
      <c r="D321" s="82" t="s">
        <v>138</v>
      </c>
      <c r="E321" s="9">
        <v>2</v>
      </c>
      <c r="F321" s="9" t="s">
        <v>309</v>
      </c>
      <c r="G321" s="9">
        <v>4</v>
      </c>
      <c r="H321" s="6" t="s">
        <v>159</v>
      </c>
      <c r="I321" s="174">
        <v>70</v>
      </c>
      <c r="J321" s="4">
        <f t="shared" si="70"/>
        <v>560</v>
      </c>
      <c r="K321" s="167">
        <v>1</v>
      </c>
      <c r="L321" s="4">
        <f t="shared" si="71"/>
        <v>560</v>
      </c>
      <c r="M321"/>
      <c r="N321" s="4"/>
      <c r="O321"/>
    </row>
    <row r="322" spans="2:15" x14ac:dyDescent="0.25">
      <c r="B322" s="9" t="s">
        <v>19</v>
      </c>
      <c r="C322" s="107" t="s">
        <v>25</v>
      </c>
      <c r="D322" s="118"/>
      <c r="E322" s="9">
        <v>1</v>
      </c>
      <c r="F322" s="9" t="s">
        <v>24</v>
      </c>
      <c r="G322" s="9">
        <v>1</v>
      </c>
      <c r="H322" s="6" t="s">
        <v>24</v>
      </c>
      <c r="I322" s="4">
        <v>50</v>
      </c>
      <c r="J322" s="4">
        <f t="shared" si="70"/>
        <v>50</v>
      </c>
      <c r="K322" s="167">
        <v>1</v>
      </c>
      <c r="L322" s="4">
        <f t="shared" si="71"/>
        <v>50</v>
      </c>
      <c r="M322"/>
      <c r="N322" s="4"/>
      <c r="O322"/>
    </row>
    <row r="323" spans="2:15" x14ac:dyDescent="0.25">
      <c r="B323" s="9"/>
      <c r="C323"/>
      <c r="D323"/>
      <c r="E323" s="9"/>
      <c r="F323" s="9"/>
      <c r="G323" s="9"/>
      <c r="H323" s="85" t="str">
        <f>H316</f>
        <v>item</v>
      </c>
      <c r="I323" s="86">
        <f>L323/G316</f>
        <v>2110</v>
      </c>
      <c r="J323" s="87">
        <f>SUM(J317:J322)</f>
        <v>2110</v>
      </c>
      <c r="K323" s="88"/>
      <c r="L323" s="122">
        <f>SUM(L317:L322)</f>
        <v>2110</v>
      </c>
      <c r="M323"/>
      <c r="N323" s="89">
        <f>SUM(L317:L322)</f>
        <v>2110</v>
      </c>
      <c r="O323" s="168">
        <f>N323-L323</f>
        <v>0</v>
      </c>
    </row>
    <row r="324" spans="2:15" x14ac:dyDescent="0.25">
      <c r="B324" s="9"/>
      <c r="C324"/>
      <c r="D324"/>
      <c r="E324" s="9"/>
      <c r="F324" s="9"/>
      <c r="G324" s="9"/>
      <c r="H324" s="85"/>
      <c r="I324" s="86"/>
      <c r="J324" s="87"/>
      <c r="K324" s="88"/>
      <c r="L324" s="87"/>
      <c r="M324"/>
      <c r="N324" s="89"/>
      <c r="O324" s="168"/>
    </row>
    <row r="325" spans="2:15" x14ac:dyDescent="0.25">
      <c r="B325" s="1" t="s">
        <v>250</v>
      </c>
      <c r="C325" s="165" t="s">
        <v>232</v>
      </c>
      <c r="D325" s="214" t="s">
        <v>193</v>
      </c>
      <c r="E325" s="9"/>
      <c r="F325" s="9"/>
      <c r="G325" s="1">
        <v>20</v>
      </c>
      <c r="H325" s="166" t="s">
        <v>88</v>
      </c>
      <c r="I325" s="4"/>
      <c r="J325" s="4"/>
      <c r="K325"/>
      <c r="L325" s="4"/>
      <c r="M325"/>
      <c r="N325" s="4"/>
      <c r="O325"/>
    </row>
    <row r="326" spans="2:15" x14ac:dyDescent="0.25">
      <c r="B326" s="9" t="s">
        <v>14</v>
      </c>
      <c r="C326" t="s">
        <v>195</v>
      </c>
      <c r="D326" s="102" t="s">
        <v>233</v>
      </c>
      <c r="E326" s="9">
        <v>1</v>
      </c>
      <c r="F326" s="9" t="s">
        <v>24</v>
      </c>
      <c r="G326" s="170">
        <v>20</v>
      </c>
      <c r="H326" s="6" t="s">
        <v>88</v>
      </c>
      <c r="I326" s="4">
        <v>20</v>
      </c>
      <c r="J326" s="4">
        <f t="shared" ref="J326:J329" si="74">E326*G326*I326</f>
        <v>400</v>
      </c>
      <c r="K326" s="167">
        <v>1</v>
      </c>
      <c r="L326" s="4">
        <f t="shared" ref="L326:L329" si="75">J326*K326</f>
        <v>400</v>
      </c>
      <c r="M326"/>
      <c r="N326" s="4"/>
      <c r="O326"/>
    </row>
    <row r="327" spans="2:15" x14ac:dyDescent="0.25">
      <c r="B327" s="9" t="s">
        <v>15</v>
      </c>
      <c r="C327" t="s">
        <v>163</v>
      </c>
      <c r="D327" s="108"/>
      <c r="E327" s="9">
        <v>1</v>
      </c>
      <c r="F327" s="9" t="s">
        <v>24</v>
      </c>
      <c r="G327" s="170">
        <v>1</v>
      </c>
      <c r="H327" s="6" t="s">
        <v>24</v>
      </c>
      <c r="I327" s="4">
        <v>100</v>
      </c>
      <c r="J327" s="4">
        <f t="shared" si="74"/>
        <v>100</v>
      </c>
      <c r="K327" s="167">
        <v>1</v>
      </c>
      <c r="L327" s="4">
        <f t="shared" si="75"/>
        <v>100</v>
      </c>
      <c r="M327"/>
      <c r="N327" s="4"/>
      <c r="O327"/>
    </row>
    <row r="328" spans="2:15" x14ac:dyDescent="0.25">
      <c r="B328" s="9" t="s">
        <v>16</v>
      </c>
      <c r="C328" t="s">
        <v>189</v>
      </c>
      <c r="D328" s="118" t="s">
        <v>186</v>
      </c>
      <c r="E328" s="9">
        <v>2</v>
      </c>
      <c r="F328" s="9" t="s">
        <v>160</v>
      </c>
      <c r="G328" s="9">
        <v>2</v>
      </c>
      <c r="H328" s="6" t="s">
        <v>159</v>
      </c>
      <c r="I328" s="207">
        <v>41.6</v>
      </c>
      <c r="J328" s="4">
        <f t="shared" si="74"/>
        <v>166.4</v>
      </c>
      <c r="K328" s="167">
        <v>1</v>
      </c>
      <c r="L328" s="4">
        <f t="shared" si="75"/>
        <v>166.4</v>
      </c>
      <c r="M328"/>
      <c r="N328" s="4"/>
      <c r="O328"/>
    </row>
    <row r="329" spans="2:15" x14ac:dyDescent="0.25">
      <c r="B329" s="9" t="s">
        <v>17</v>
      </c>
      <c r="C329" s="107" t="s">
        <v>25</v>
      </c>
      <c r="D329" s="118"/>
      <c r="E329" s="9">
        <v>1</v>
      </c>
      <c r="F329" s="9" t="s">
        <v>24</v>
      </c>
      <c r="G329" s="9">
        <v>1</v>
      </c>
      <c r="H329" s="6" t="s">
        <v>24</v>
      </c>
      <c r="I329" s="4">
        <v>50</v>
      </c>
      <c r="J329" s="4">
        <f t="shared" si="74"/>
        <v>50</v>
      </c>
      <c r="K329" s="167">
        <v>1</v>
      </c>
      <c r="L329" s="4">
        <f t="shared" si="75"/>
        <v>50</v>
      </c>
      <c r="M329"/>
      <c r="N329" s="4"/>
      <c r="O329"/>
    </row>
    <row r="330" spans="2:15" x14ac:dyDescent="0.25">
      <c r="B330" s="9"/>
      <c r="C330"/>
      <c r="D330"/>
      <c r="E330" s="9"/>
      <c r="F330" s="9"/>
      <c r="G330" s="9"/>
      <c r="H330" s="85" t="str">
        <f>H325</f>
        <v>m2</v>
      </c>
      <c r="I330" s="86">
        <f>L330/G325</f>
        <v>35.82</v>
      </c>
      <c r="J330" s="87">
        <f>SUM(J326:J329)</f>
        <v>716.4</v>
      </c>
      <c r="K330" s="88"/>
      <c r="L330" s="122">
        <f>SUM(L326:L329)</f>
        <v>716.4</v>
      </c>
      <c r="M330"/>
      <c r="N330" s="89">
        <f>SUM(L326:L329)</f>
        <v>716.4</v>
      </c>
      <c r="O330" s="168">
        <f>N330-L330</f>
        <v>0</v>
      </c>
    </row>
    <row r="331" spans="2:15" x14ac:dyDescent="0.25">
      <c r="B331" s="175"/>
      <c r="C331" s="178"/>
      <c r="D331" s="178"/>
      <c r="E331" s="175"/>
      <c r="F331" s="175"/>
      <c r="G331" s="175"/>
      <c r="H331" s="176"/>
      <c r="I331" s="177"/>
      <c r="J331" s="177"/>
      <c r="K331" s="178"/>
      <c r="L331" s="177"/>
      <c r="M331" s="178"/>
      <c r="N331" s="177"/>
      <c r="O331" s="178"/>
    </row>
    <row r="332" spans="2:15" x14ac:dyDescent="0.25">
      <c r="B332" s="1" t="s">
        <v>251</v>
      </c>
      <c r="C332" s="165" t="s">
        <v>196</v>
      </c>
      <c r="D332" s="214" t="s">
        <v>234</v>
      </c>
      <c r="E332" s="9"/>
      <c r="F332" s="9"/>
      <c r="G332" s="1">
        <v>3.2</v>
      </c>
      <c r="H332" s="166" t="s">
        <v>86</v>
      </c>
      <c r="I332" s="4"/>
      <c r="J332" s="4"/>
      <c r="K332"/>
      <c r="L332" s="4"/>
      <c r="M332"/>
      <c r="N332" s="4"/>
      <c r="O332"/>
    </row>
    <row r="333" spans="2:15" x14ac:dyDescent="0.25">
      <c r="B333" s="9" t="s">
        <v>14</v>
      </c>
      <c r="C333" t="s">
        <v>173</v>
      </c>
      <c r="D333" s="108" t="s">
        <v>252</v>
      </c>
      <c r="E333" s="9">
        <v>1</v>
      </c>
      <c r="F333" s="9" t="s">
        <v>24</v>
      </c>
      <c r="G333" s="220">
        <v>3.2</v>
      </c>
      <c r="H333" s="6" t="s">
        <v>86</v>
      </c>
      <c r="I333" s="4">
        <v>235</v>
      </c>
      <c r="J333" s="4">
        <f t="shared" ref="J333:J335" si="76">E333*G333*I333</f>
        <v>752</v>
      </c>
      <c r="K333" s="167">
        <v>1</v>
      </c>
      <c r="L333" s="4">
        <f t="shared" ref="L333:L335" si="77">J333*K333</f>
        <v>752</v>
      </c>
      <c r="M333"/>
      <c r="N333" s="4"/>
      <c r="O333"/>
    </row>
    <row r="334" spans="2:15" x14ac:dyDescent="0.25">
      <c r="B334" s="9" t="s">
        <v>15</v>
      </c>
      <c r="C334" t="s">
        <v>304</v>
      </c>
      <c r="D334" s="82" t="s">
        <v>138</v>
      </c>
      <c r="E334" s="9">
        <v>2</v>
      </c>
      <c r="F334" s="9" t="s">
        <v>308</v>
      </c>
      <c r="G334" s="9">
        <v>2</v>
      </c>
      <c r="H334" s="6" t="s">
        <v>159</v>
      </c>
      <c r="I334" s="174">
        <v>70</v>
      </c>
      <c r="J334" s="4">
        <f t="shared" si="76"/>
        <v>280</v>
      </c>
      <c r="K334" s="167">
        <v>1</v>
      </c>
      <c r="L334" s="4">
        <f t="shared" si="77"/>
        <v>280</v>
      </c>
      <c r="M334"/>
      <c r="N334" s="4"/>
      <c r="O334"/>
    </row>
    <row r="335" spans="2:15" x14ac:dyDescent="0.25">
      <c r="B335" s="9" t="s">
        <v>16</v>
      </c>
      <c r="C335" s="107" t="s">
        <v>25</v>
      </c>
      <c r="D335" s="229"/>
      <c r="E335" s="9">
        <v>1</v>
      </c>
      <c r="F335" s="9" t="s">
        <v>24</v>
      </c>
      <c r="G335" s="9">
        <v>1</v>
      </c>
      <c r="H335" s="6" t="s">
        <v>24</v>
      </c>
      <c r="I335" s="4">
        <v>50</v>
      </c>
      <c r="J335" s="4">
        <f t="shared" si="76"/>
        <v>50</v>
      </c>
      <c r="K335" s="167">
        <v>1</v>
      </c>
      <c r="L335" s="4">
        <f t="shared" si="77"/>
        <v>50</v>
      </c>
      <c r="M335"/>
      <c r="N335" s="4"/>
      <c r="O335"/>
    </row>
    <row r="336" spans="2:15" x14ac:dyDescent="0.25">
      <c r="B336" s="9"/>
      <c r="C336"/>
      <c r="D336"/>
      <c r="E336" s="9"/>
      <c r="F336" s="9"/>
      <c r="G336" s="9"/>
      <c r="H336" s="85" t="str">
        <f>H332</f>
        <v>m3</v>
      </c>
      <c r="I336" s="86">
        <f>L336/G332</f>
        <v>338.125</v>
      </c>
      <c r="J336" s="87">
        <f>SUM(J333:J335)</f>
        <v>1082</v>
      </c>
      <c r="K336" s="88"/>
      <c r="L336" s="122">
        <f>SUM(L333:L335)</f>
        <v>1082</v>
      </c>
      <c r="M336"/>
      <c r="N336" s="89">
        <f>SUM(L333:L335)</f>
        <v>1082</v>
      </c>
      <c r="O336" s="168">
        <f>N336-L336</f>
        <v>0</v>
      </c>
    </row>
    <row r="337" spans="1:15" x14ac:dyDescent="0.25">
      <c r="B337" s="9"/>
      <c r="C337"/>
      <c r="D337"/>
      <c r="E337" s="9"/>
      <c r="F337" s="9"/>
      <c r="G337" s="9"/>
      <c r="H337" s="85"/>
      <c r="I337" s="86"/>
      <c r="J337" s="87"/>
      <c r="K337" s="88"/>
      <c r="L337" s="87"/>
      <c r="M337"/>
      <c r="N337" s="89"/>
      <c r="O337" s="168"/>
    </row>
    <row r="338" spans="1:15" x14ac:dyDescent="0.25">
      <c r="B338" s="1" t="s">
        <v>254</v>
      </c>
      <c r="C338" s="165" t="s">
        <v>197</v>
      </c>
      <c r="D338" s="214" t="s">
        <v>234</v>
      </c>
      <c r="E338" s="9"/>
      <c r="F338" s="9"/>
      <c r="G338" s="1">
        <v>20</v>
      </c>
      <c r="H338" s="166" t="s">
        <v>88</v>
      </c>
      <c r="I338" s="4"/>
      <c r="J338" s="4"/>
      <c r="K338"/>
      <c r="L338" s="4"/>
      <c r="M338"/>
      <c r="N338" s="4"/>
      <c r="O338"/>
    </row>
    <row r="339" spans="1:15" x14ac:dyDescent="0.25">
      <c r="B339" s="9" t="s">
        <v>14</v>
      </c>
      <c r="C339" t="s">
        <v>304</v>
      </c>
      <c r="D339" s="82" t="s">
        <v>138</v>
      </c>
      <c r="E339" s="9">
        <v>2</v>
      </c>
      <c r="F339" s="9" t="s">
        <v>308</v>
      </c>
      <c r="G339" s="9">
        <v>4</v>
      </c>
      <c r="H339" s="6" t="s">
        <v>159</v>
      </c>
      <c r="I339" s="174">
        <v>70</v>
      </c>
      <c r="J339" s="4">
        <f t="shared" ref="J339:J340" si="78">E339*G339*I339</f>
        <v>560</v>
      </c>
      <c r="K339" s="167">
        <v>1</v>
      </c>
      <c r="L339" s="4">
        <f t="shared" ref="L339:L340" si="79">J339*K339</f>
        <v>560</v>
      </c>
      <c r="M339"/>
      <c r="N339" s="4"/>
      <c r="O339"/>
    </row>
    <row r="340" spans="1:15" x14ac:dyDescent="0.25">
      <c r="B340" s="9" t="s">
        <v>15</v>
      </c>
      <c r="C340" s="107" t="s">
        <v>25</v>
      </c>
      <c r="D340" s="229"/>
      <c r="E340" s="9">
        <v>1</v>
      </c>
      <c r="F340" s="9" t="s">
        <v>24</v>
      </c>
      <c r="G340" s="9">
        <v>1</v>
      </c>
      <c r="H340" s="6" t="s">
        <v>24</v>
      </c>
      <c r="I340" s="4">
        <v>50</v>
      </c>
      <c r="J340" s="4">
        <f t="shared" si="78"/>
        <v>50</v>
      </c>
      <c r="K340" s="167">
        <v>1</v>
      </c>
      <c r="L340" s="4">
        <f t="shared" si="79"/>
        <v>50</v>
      </c>
      <c r="M340"/>
      <c r="N340" s="4"/>
      <c r="O340"/>
    </row>
    <row r="341" spans="1:15" x14ac:dyDescent="0.25">
      <c r="B341" s="9"/>
      <c r="C341"/>
      <c r="D341"/>
      <c r="E341" s="9"/>
      <c r="F341" s="9"/>
      <c r="G341" s="9"/>
      <c r="H341" s="85" t="str">
        <f>H338</f>
        <v>m2</v>
      </c>
      <c r="I341" s="86">
        <f>L341/G338</f>
        <v>30.5</v>
      </c>
      <c r="J341" s="87">
        <f>SUM(J339:J340)</f>
        <v>610</v>
      </c>
      <c r="K341" s="88"/>
      <c r="L341" s="122">
        <f>SUM(L339:L340)</f>
        <v>610</v>
      </c>
      <c r="M341"/>
      <c r="N341" s="89">
        <f>SUM(L339:L340)</f>
        <v>610</v>
      </c>
      <c r="O341" s="168">
        <f>N341-L341</f>
        <v>0</v>
      </c>
    </row>
    <row r="342" spans="1:15" x14ac:dyDescent="0.25">
      <c r="B342" s="9"/>
      <c r="C342"/>
      <c r="D342"/>
      <c r="E342" s="9"/>
      <c r="F342" s="9"/>
      <c r="G342" s="9"/>
      <c r="H342" s="85"/>
      <c r="I342" s="86"/>
      <c r="J342" s="87"/>
      <c r="K342" s="88"/>
      <c r="L342" s="87"/>
      <c r="M342"/>
      <c r="N342" s="89"/>
      <c r="O342" s="168"/>
    </row>
    <row r="343" spans="1:15" x14ac:dyDescent="0.25">
      <c r="B343" s="1" t="s">
        <v>255</v>
      </c>
      <c r="C343" s="165" t="s">
        <v>198</v>
      </c>
      <c r="D343" s="214" t="s">
        <v>200</v>
      </c>
      <c r="E343" s="9"/>
      <c r="F343" s="9"/>
      <c r="G343" s="1">
        <v>1</v>
      </c>
      <c r="H343" s="166" t="s">
        <v>24</v>
      </c>
      <c r="I343" s="4"/>
      <c r="J343" s="4"/>
      <c r="K343"/>
      <c r="L343" s="4"/>
      <c r="M343"/>
      <c r="N343" s="4"/>
      <c r="O343"/>
    </row>
    <row r="344" spans="1:15" x14ac:dyDescent="0.25">
      <c r="B344" s="9" t="s">
        <v>14</v>
      </c>
      <c r="C344" t="s">
        <v>189</v>
      </c>
      <c r="D344" s="118" t="s">
        <v>186</v>
      </c>
      <c r="E344" s="9">
        <v>2</v>
      </c>
      <c r="F344" s="9" t="s">
        <v>160</v>
      </c>
      <c r="G344" s="9">
        <v>4</v>
      </c>
      <c r="H344" s="6" t="s">
        <v>159</v>
      </c>
      <c r="I344" s="207">
        <v>41.6</v>
      </c>
      <c r="J344" s="4">
        <f t="shared" ref="J344:J345" si="80">E344*G344*I344</f>
        <v>332.8</v>
      </c>
      <c r="K344" s="167">
        <v>1</v>
      </c>
      <c r="L344" s="4">
        <f t="shared" ref="L344:L345" si="81">J344*K344</f>
        <v>332.8</v>
      </c>
      <c r="M344"/>
      <c r="N344" s="4"/>
      <c r="O344"/>
    </row>
    <row r="345" spans="1:15" x14ac:dyDescent="0.25">
      <c r="B345" s="9" t="s">
        <v>15</v>
      </c>
      <c r="C345" s="107" t="s">
        <v>25</v>
      </c>
      <c r="D345" s="229"/>
      <c r="E345" s="9">
        <v>1</v>
      </c>
      <c r="F345" s="9" t="s">
        <v>24</v>
      </c>
      <c r="G345" s="9">
        <v>1</v>
      </c>
      <c r="H345" s="6" t="s">
        <v>24</v>
      </c>
      <c r="I345" s="4">
        <v>50</v>
      </c>
      <c r="J345" s="4">
        <f t="shared" si="80"/>
        <v>50</v>
      </c>
      <c r="K345" s="167">
        <v>1</v>
      </c>
      <c r="L345" s="4">
        <f t="shared" si="81"/>
        <v>50</v>
      </c>
      <c r="M345"/>
      <c r="N345" s="4"/>
      <c r="O345"/>
    </row>
    <row r="346" spans="1:15" x14ac:dyDescent="0.25">
      <c r="B346" s="9"/>
      <c r="C346"/>
      <c r="D346"/>
      <c r="E346" s="9"/>
      <c r="F346" s="9"/>
      <c r="G346" s="9"/>
      <c r="H346" s="85" t="str">
        <f>H343</f>
        <v>item</v>
      </c>
      <c r="I346" s="86">
        <f>L346/G343</f>
        <v>382.8</v>
      </c>
      <c r="J346" s="87">
        <f>SUM(J344:J345)</f>
        <v>382.8</v>
      </c>
      <c r="K346" s="88"/>
      <c r="L346" s="122">
        <f>SUM(L344:L345)</f>
        <v>382.8</v>
      </c>
      <c r="M346"/>
      <c r="N346" s="89">
        <f>SUM(L344:L345)</f>
        <v>382.8</v>
      </c>
      <c r="O346" s="168">
        <f>N346-L346</f>
        <v>0</v>
      </c>
    </row>
    <row r="347" spans="1:15" x14ac:dyDescent="0.25">
      <c r="H347" s="85"/>
      <c r="I347" s="86"/>
      <c r="J347" s="87"/>
      <c r="K347" s="88"/>
      <c r="L347" s="87"/>
      <c r="N347" s="89"/>
    </row>
    <row r="348" spans="1:15" ht="15.75" thickBot="1" x14ac:dyDescent="0.3">
      <c r="E348" s="126"/>
      <c r="K348" s="84"/>
    </row>
    <row r="349" spans="1:15" ht="15.75" thickBot="1" x14ac:dyDescent="0.3">
      <c r="B349" s="93">
        <v>7</v>
      </c>
      <c r="C349" s="94" t="s">
        <v>40</v>
      </c>
      <c r="D349" s="94" t="str">
        <f>C282</f>
        <v>Construct the 2 new discus stations</v>
      </c>
      <c r="E349" s="95"/>
      <c r="F349" s="95"/>
      <c r="G349" s="173">
        <v>1</v>
      </c>
      <c r="H349" s="173" t="s">
        <v>24</v>
      </c>
      <c r="I349" s="96">
        <f>L349/G349</f>
        <v>12188.800000000001</v>
      </c>
      <c r="J349" s="97">
        <f>SUM(J282:J348)/2</f>
        <v>12188.800000000001</v>
      </c>
      <c r="K349" s="98"/>
      <c r="L349" s="99">
        <f>SUM(L282:L348)/2</f>
        <v>12188.800000000001</v>
      </c>
      <c r="M349" s="120"/>
      <c r="N349" s="90">
        <f>O349-L349</f>
        <v>0</v>
      </c>
      <c r="O349" s="121">
        <f>SUM(N282:N348)</f>
        <v>12188.8</v>
      </c>
    </row>
    <row r="350" spans="1:15" x14ac:dyDescent="0.25">
      <c r="B350" s="80"/>
      <c r="C350" s="73"/>
      <c r="D350" s="73"/>
      <c r="H350" s="85"/>
      <c r="I350" s="86"/>
      <c r="J350" s="87"/>
      <c r="K350" s="88"/>
      <c r="L350" s="87"/>
      <c r="M350" s="120"/>
      <c r="N350" s="90"/>
      <c r="O350" s="121"/>
    </row>
    <row r="351" spans="1:15" x14ac:dyDescent="0.25">
      <c r="A351" s="115"/>
      <c r="B351" s="224" t="s">
        <v>12</v>
      </c>
      <c r="C351" s="266" t="s">
        <v>13</v>
      </c>
      <c r="D351" s="266"/>
      <c r="E351" s="224" t="s">
        <v>11</v>
      </c>
      <c r="F351" s="266" t="s">
        <v>10</v>
      </c>
      <c r="G351" s="266"/>
      <c r="H351" s="266"/>
      <c r="I351" s="70" t="s">
        <v>9</v>
      </c>
      <c r="J351" s="70" t="s">
        <v>0</v>
      </c>
      <c r="K351" s="224" t="s">
        <v>7</v>
      </c>
      <c r="L351" s="70" t="s">
        <v>8</v>
      </c>
    </row>
    <row r="352" spans="1:15" ht="15.75" x14ac:dyDescent="0.25">
      <c r="B352" s="74">
        <v>8</v>
      </c>
      <c r="C352" s="75" t="s">
        <v>222</v>
      </c>
      <c r="D352" s="231" t="s">
        <v>258</v>
      </c>
    </row>
    <row r="353" spans="2:15" ht="15.75" x14ac:dyDescent="0.25">
      <c r="C353" s="75"/>
    </row>
    <row r="354" spans="2:15" ht="15.75" x14ac:dyDescent="0.25">
      <c r="B354" s="80">
        <v>8.1</v>
      </c>
      <c r="C354" s="124" t="s">
        <v>222</v>
      </c>
      <c r="D354" s="125"/>
      <c r="G354" s="123">
        <v>1</v>
      </c>
      <c r="H354" s="81" t="s">
        <v>24</v>
      </c>
    </row>
    <row r="355" spans="2:15" x14ac:dyDescent="0.25">
      <c r="B355" s="1" t="s">
        <v>256</v>
      </c>
      <c r="C355" s="165" t="s">
        <v>237</v>
      </c>
      <c r="D355" s="214" t="s">
        <v>200</v>
      </c>
      <c r="E355" s="9"/>
      <c r="F355" s="9"/>
      <c r="G355" s="1">
        <v>12</v>
      </c>
      <c r="H355" s="166" t="s">
        <v>86</v>
      </c>
      <c r="I355" s="4"/>
      <c r="J355" s="4"/>
      <c r="K355"/>
      <c r="L355" s="4"/>
      <c r="M355"/>
      <c r="N355" s="4"/>
      <c r="O355"/>
    </row>
    <row r="356" spans="2:15" x14ac:dyDescent="0.25">
      <c r="B356" s="9" t="s">
        <v>14</v>
      </c>
      <c r="C356" s="107" t="s">
        <v>236</v>
      </c>
      <c r="D356" s="102" t="s">
        <v>184</v>
      </c>
      <c r="E356" s="9">
        <v>1</v>
      </c>
      <c r="F356" s="9" t="s">
        <v>24</v>
      </c>
      <c r="G356" s="9">
        <v>9</v>
      </c>
      <c r="H356" s="6" t="s">
        <v>159</v>
      </c>
      <c r="I356" s="4">
        <v>100</v>
      </c>
      <c r="J356" s="4">
        <f t="shared" ref="J356:J360" si="82">E356*G356*I356</f>
        <v>900</v>
      </c>
      <c r="K356" s="167">
        <v>1</v>
      </c>
      <c r="L356" s="4">
        <f t="shared" ref="L356:L360" si="83">J356*K356</f>
        <v>900</v>
      </c>
      <c r="M356"/>
      <c r="N356" s="4"/>
      <c r="O356"/>
    </row>
    <row r="357" spans="2:15" x14ac:dyDescent="0.25">
      <c r="B357" s="9" t="s">
        <v>15</v>
      </c>
      <c r="C357" t="s">
        <v>189</v>
      </c>
      <c r="D357" s="118" t="s">
        <v>186</v>
      </c>
      <c r="E357" s="9">
        <v>2</v>
      </c>
      <c r="F357" s="9" t="s">
        <v>160</v>
      </c>
      <c r="G357" s="9">
        <v>9</v>
      </c>
      <c r="H357" s="6" t="s">
        <v>159</v>
      </c>
      <c r="I357" s="207">
        <v>41.6</v>
      </c>
      <c r="J357" s="4">
        <f t="shared" si="82"/>
        <v>748.80000000000007</v>
      </c>
      <c r="K357" s="167">
        <v>1</v>
      </c>
      <c r="L357" s="4">
        <f t="shared" si="83"/>
        <v>748.80000000000007</v>
      </c>
      <c r="M357"/>
      <c r="N357" s="4"/>
      <c r="O357"/>
    </row>
    <row r="358" spans="2:15" x14ac:dyDescent="0.25">
      <c r="B358" s="9" t="s">
        <v>16</v>
      </c>
      <c r="C358" s="234" t="s">
        <v>274</v>
      </c>
      <c r="D358" s="102" t="s">
        <v>275</v>
      </c>
      <c r="E358" s="175">
        <v>1</v>
      </c>
      <c r="F358" s="175" t="s">
        <v>24</v>
      </c>
      <c r="G358" s="175">
        <v>25</v>
      </c>
      <c r="H358" s="6" t="s">
        <v>124</v>
      </c>
      <c r="I358" s="236">
        <v>0</v>
      </c>
      <c r="J358" s="177">
        <f t="shared" si="82"/>
        <v>0</v>
      </c>
      <c r="K358" s="180">
        <v>1</v>
      </c>
      <c r="L358" s="177">
        <f t="shared" si="83"/>
        <v>0</v>
      </c>
      <c r="M358"/>
      <c r="N358" s="4"/>
      <c r="O358"/>
    </row>
    <row r="359" spans="2:15" x14ac:dyDescent="0.25">
      <c r="B359" s="9" t="s">
        <v>17</v>
      </c>
      <c r="C359" s="107" t="s">
        <v>228</v>
      </c>
      <c r="D359" s="102" t="s">
        <v>184</v>
      </c>
      <c r="E359" s="9">
        <v>1</v>
      </c>
      <c r="F359" s="9" t="s">
        <v>24</v>
      </c>
      <c r="G359" s="9">
        <v>9</v>
      </c>
      <c r="H359" s="6" t="s">
        <v>159</v>
      </c>
      <c r="I359" s="4">
        <v>100</v>
      </c>
      <c r="J359" s="4">
        <f t="shared" si="82"/>
        <v>900</v>
      </c>
      <c r="K359" s="167">
        <v>1</v>
      </c>
      <c r="L359" s="4">
        <f t="shared" si="83"/>
        <v>900</v>
      </c>
      <c r="M359"/>
      <c r="N359" s="4"/>
      <c r="O359"/>
    </row>
    <row r="360" spans="2:15" x14ac:dyDescent="0.25">
      <c r="B360" s="9" t="s">
        <v>18</v>
      </c>
      <c r="C360" s="107" t="s">
        <v>25</v>
      </c>
      <c r="D360" s="118"/>
      <c r="E360" s="9">
        <v>1</v>
      </c>
      <c r="F360" s="9" t="s">
        <v>24</v>
      </c>
      <c r="G360" s="9">
        <v>1</v>
      </c>
      <c r="H360" s="6" t="s">
        <v>24</v>
      </c>
      <c r="I360" s="4">
        <v>50</v>
      </c>
      <c r="J360" s="4">
        <f t="shared" si="82"/>
        <v>50</v>
      </c>
      <c r="K360" s="167">
        <v>1</v>
      </c>
      <c r="L360" s="4">
        <f t="shared" si="83"/>
        <v>50</v>
      </c>
      <c r="M360"/>
      <c r="N360" s="4"/>
      <c r="O360"/>
    </row>
    <row r="361" spans="2:15" x14ac:dyDescent="0.25">
      <c r="B361" s="9"/>
      <c r="C361"/>
      <c r="D361"/>
      <c r="E361" s="9"/>
      <c r="F361" s="9"/>
      <c r="G361" s="9"/>
      <c r="H361" s="85" t="str">
        <f>H355</f>
        <v>m3</v>
      </c>
      <c r="I361" s="86">
        <f>L361/G355</f>
        <v>216.56666666666669</v>
      </c>
      <c r="J361" s="87">
        <f>SUM(J356:J360)</f>
        <v>2598.8000000000002</v>
      </c>
      <c r="K361" s="88"/>
      <c r="L361" s="122">
        <f>SUM(L356:L360)</f>
        <v>2598.8000000000002</v>
      </c>
      <c r="M361"/>
      <c r="N361" s="89">
        <f>SUM(L356:L360)</f>
        <v>2598.8000000000002</v>
      </c>
      <c r="O361" s="168">
        <f>N361-L361</f>
        <v>0</v>
      </c>
    </row>
    <row r="362" spans="2:15" x14ac:dyDescent="0.25">
      <c r="B362" s="9"/>
      <c r="C362"/>
      <c r="D362"/>
      <c r="E362" s="9"/>
      <c r="F362" s="9"/>
      <c r="G362" s="9"/>
      <c r="H362" s="85"/>
      <c r="I362" s="86"/>
      <c r="J362" s="87"/>
      <c r="K362" s="88"/>
      <c r="L362" s="87"/>
      <c r="M362"/>
      <c r="N362" s="89"/>
      <c r="O362"/>
    </row>
    <row r="363" spans="2:15" x14ac:dyDescent="0.25">
      <c r="B363" s="1" t="s">
        <v>259</v>
      </c>
      <c r="C363" s="165" t="s">
        <v>143</v>
      </c>
      <c r="D363" s="214" t="s">
        <v>240</v>
      </c>
      <c r="E363" s="9"/>
      <c r="F363" s="9"/>
      <c r="G363" s="1">
        <v>18</v>
      </c>
      <c r="H363" s="166" t="s">
        <v>88</v>
      </c>
      <c r="I363" s="4"/>
      <c r="J363" s="4"/>
      <c r="K363"/>
      <c r="L363" s="4"/>
      <c r="M363"/>
      <c r="N363" s="4"/>
      <c r="O363"/>
    </row>
    <row r="364" spans="2:15" x14ac:dyDescent="0.25">
      <c r="B364" s="9" t="s">
        <v>14</v>
      </c>
      <c r="C364" s="107" t="s">
        <v>185</v>
      </c>
      <c r="D364" s="102" t="s">
        <v>162</v>
      </c>
      <c r="E364" s="9">
        <v>1</v>
      </c>
      <c r="F364" s="9" t="s">
        <v>24</v>
      </c>
      <c r="G364" s="9">
        <v>1</v>
      </c>
      <c r="H364" s="6" t="s">
        <v>194</v>
      </c>
      <c r="I364" s="4">
        <v>120</v>
      </c>
      <c r="J364" s="4">
        <f t="shared" ref="J364:J367" si="84">E364*G364*I364</f>
        <v>120</v>
      </c>
      <c r="K364" s="167">
        <v>1</v>
      </c>
      <c r="L364" s="4">
        <f t="shared" ref="L364:L367" si="85">J364*K364</f>
        <v>120</v>
      </c>
      <c r="M364"/>
      <c r="N364" s="4"/>
      <c r="O364"/>
    </row>
    <row r="365" spans="2:15" x14ac:dyDescent="0.25">
      <c r="B365" s="9" t="s">
        <v>15</v>
      </c>
      <c r="C365" t="s">
        <v>189</v>
      </c>
      <c r="D365" s="118" t="s">
        <v>186</v>
      </c>
      <c r="E365" s="9">
        <v>2</v>
      </c>
      <c r="F365" s="9" t="s">
        <v>160</v>
      </c>
      <c r="G365" s="9">
        <v>0</v>
      </c>
      <c r="H365" s="6" t="s">
        <v>159</v>
      </c>
      <c r="I365" s="207">
        <v>41.6</v>
      </c>
      <c r="J365" s="4">
        <f t="shared" si="84"/>
        <v>0</v>
      </c>
      <c r="K365" s="167">
        <v>1</v>
      </c>
      <c r="L365" s="4">
        <f t="shared" si="85"/>
        <v>0</v>
      </c>
      <c r="M365"/>
      <c r="N365" s="4"/>
      <c r="O365"/>
    </row>
    <row r="366" spans="2:15" x14ac:dyDescent="0.25">
      <c r="B366" s="9" t="s">
        <v>16</v>
      </c>
      <c r="C366" s="107" t="s">
        <v>229</v>
      </c>
      <c r="D366" s="118"/>
      <c r="E366" s="9">
        <v>1</v>
      </c>
      <c r="F366" s="9" t="s">
        <v>24</v>
      </c>
      <c r="G366" s="9">
        <v>2</v>
      </c>
      <c r="H366" s="6" t="s">
        <v>37</v>
      </c>
      <c r="I366" s="4">
        <v>100</v>
      </c>
      <c r="J366" s="4">
        <f t="shared" si="84"/>
        <v>200</v>
      </c>
      <c r="K366" s="167">
        <v>1</v>
      </c>
      <c r="L366" s="4">
        <f t="shared" si="85"/>
        <v>200</v>
      </c>
      <c r="M366"/>
      <c r="N366" s="4"/>
      <c r="O366"/>
    </row>
    <row r="367" spans="2:15" x14ac:dyDescent="0.25">
      <c r="B367" s="9" t="s">
        <v>17</v>
      </c>
      <c r="C367" s="107" t="s">
        <v>25</v>
      </c>
      <c r="D367" s="118"/>
      <c r="E367" s="9">
        <v>1</v>
      </c>
      <c r="F367" s="9" t="s">
        <v>24</v>
      </c>
      <c r="G367" s="9">
        <v>1</v>
      </c>
      <c r="H367" s="6" t="s">
        <v>24</v>
      </c>
      <c r="I367" s="4">
        <v>50</v>
      </c>
      <c r="J367" s="4">
        <f t="shared" si="84"/>
        <v>50</v>
      </c>
      <c r="K367" s="167">
        <v>1</v>
      </c>
      <c r="L367" s="4">
        <f t="shared" si="85"/>
        <v>50</v>
      </c>
      <c r="M367"/>
      <c r="N367" s="4"/>
      <c r="O367"/>
    </row>
    <row r="368" spans="2:15" x14ac:dyDescent="0.25">
      <c r="B368" s="9"/>
      <c r="C368"/>
      <c r="D368"/>
      <c r="E368" s="9"/>
      <c r="F368" s="9"/>
      <c r="G368" s="9"/>
      <c r="H368" s="85" t="str">
        <f>H363</f>
        <v>m2</v>
      </c>
      <c r="I368" s="86">
        <f>L368/G363</f>
        <v>20.555555555555557</v>
      </c>
      <c r="J368" s="87">
        <f>SUM(J364:J367)</f>
        <v>370</v>
      </c>
      <c r="K368" s="88"/>
      <c r="L368" s="122">
        <f>SUM(L364:L367)</f>
        <v>370</v>
      </c>
      <c r="M368"/>
      <c r="N368" s="89">
        <f>SUM(L364:L367)</f>
        <v>370</v>
      </c>
      <c r="O368" s="168">
        <f>N368-L368</f>
        <v>0</v>
      </c>
    </row>
    <row r="369" spans="2:15" x14ac:dyDescent="0.25">
      <c r="B369" s="9"/>
      <c r="C369"/>
      <c r="D369"/>
      <c r="E369" s="9"/>
      <c r="F369" s="9"/>
      <c r="G369" s="9"/>
      <c r="H369" s="85"/>
      <c r="I369" s="86"/>
      <c r="J369" s="87"/>
      <c r="K369" s="88"/>
      <c r="L369" s="87"/>
      <c r="M369"/>
      <c r="N369" s="89"/>
      <c r="O369" s="168"/>
    </row>
    <row r="370" spans="2:15" x14ac:dyDescent="0.25">
      <c r="B370" s="1" t="s">
        <v>260</v>
      </c>
      <c r="C370" s="165" t="s">
        <v>238</v>
      </c>
      <c r="D370" s="214" t="s">
        <v>200</v>
      </c>
      <c r="E370" s="9"/>
      <c r="F370" s="9"/>
      <c r="G370" s="1">
        <v>18</v>
      </c>
      <c r="H370" s="166" t="s">
        <v>88</v>
      </c>
      <c r="I370" s="4"/>
      <c r="J370" s="4"/>
      <c r="K370"/>
      <c r="L370" s="4"/>
      <c r="M370"/>
      <c r="N370" s="4"/>
      <c r="O370"/>
    </row>
    <row r="371" spans="2:15" x14ac:dyDescent="0.25">
      <c r="B371" s="9" t="s">
        <v>14</v>
      </c>
      <c r="C371" t="s">
        <v>239</v>
      </c>
      <c r="D371" s="82"/>
      <c r="E371" s="9">
        <v>1</v>
      </c>
      <c r="F371" s="9" t="s">
        <v>24</v>
      </c>
      <c r="G371" s="170">
        <v>18</v>
      </c>
      <c r="H371" s="6" t="s">
        <v>124</v>
      </c>
      <c r="I371" s="4">
        <v>30</v>
      </c>
      <c r="J371" s="4">
        <f t="shared" ref="J371:J373" si="86">E371*G371*I371</f>
        <v>540</v>
      </c>
      <c r="K371" s="167">
        <v>1</v>
      </c>
      <c r="L371" s="4">
        <f t="shared" ref="L371:L373" si="87">J371*K371</f>
        <v>540</v>
      </c>
      <c r="M371"/>
      <c r="N371" s="4"/>
      <c r="O371"/>
    </row>
    <row r="372" spans="2:15" x14ac:dyDescent="0.25">
      <c r="B372" s="9" t="s">
        <v>15</v>
      </c>
      <c r="C372" s="107" t="s">
        <v>236</v>
      </c>
      <c r="D372" s="102" t="s">
        <v>184</v>
      </c>
      <c r="E372" s="9">
        <v>1</v>
      </c>
      <c r="F372" s="9" t="s">
        <v>24</v>
      </c>
      <c r="G372" s="9">
        <v>9</v>
      </c>
      <c r="H372" s="6" t="s">
        <v>159</v>
      </c>
      <c r="I372" s="4">
        <v>100</v>
      </c>
      <c r="J372" s="4">
        <f t="shared" si="86"/>
        <v>900</v>
      </c>
      <c r="K372" s="167">
        <v>1</v>
      </c>
      <c r="L372" s="4">
        <f t="shared" si="87"/>
        <v>900</v>
      </c>
      <c r="M372"/>
      <c r="N372" s="4"/>
      <c r="O372"/>
    </row>
    <row r="373" spans="2:15" x14ac:dyDescent="0.25">
      <c r="B373" s="9" t="s">
        <v>16</v>
      </c>
      <c r="C373" s="107" t="s">
        <v>185</v>
      </c>
      <c r="D373" s="102" t="s">
        <v>162</v>
      </c>
      <c r="E373" s="9">
        <v>1</v>
      </c>
      <c r="F373" s="9" t="s">
        <v>24</v>
      </c>
      <c r="G373" s="9">
        <v>1</v>
      </c>
      <c r="H373" s="6" t="s">
        <v>194</v>
      </c>
      <c r="I373" s="4">
        <v>120</v>
      </c>
      <c r="J373" s="4">
        <f t="shared" si="86"/>
        <v>120</v>
      </c>
      <c r="K373" s="167">
        <v>1</v>
      </c>
      <c r="L373" s="4">
        <f t="shared" si="87"/>
        <v>120</v>
      </c>
      <c r="M373"/>
      <c r="N373" s="4"/>
      <c r="O373"/>
    </row>
    <row r="374" spans="2:15" x14ac:dyDescent="0.25">
      <c r="B374" s="9" t="s">
        <v>17</v>
      </c>
      <c r="C374" t="s">
        <v>189</v>
      </c>
      <c r="D374" s="118" t="s">
        <v>186</v>
      </c>
      <c r="E374" s="9">
        <v>2</v>
      </c>
      <c r="F374" s="9" t="s">
        <v>160</v>
      </c>
      <c r="G374" s="9">
        <v>9</v>
      </c>
      <c r="H374" s="6" t="s">
        <v>159</v>
      </c>
      <c r="I374" s="207">
        <v>41.6</v>
      </c>
      <c r="J374" s="4">
        <f>E374*G374*I374</f>
        <v>748.80000000000007</v>
      </c>
      <c r="K374" s="167">
        <v>1</v>
      </c>
      <c r="L374" s="4">
        <f>J374*K374</f>
        <v>748.80000000000007</v>
      </c>
      <c r="M374"/>
      <c r="N374" s="4"/>
      <c r="O374"/>
    </row>
    <row r="375" spans="2:15" x14ac:dyDescent="0.25">
      <c r="B375" s="9" t="s">
        <v>18</v>
      </c>
      <c r="C375" s="107" t="s">
        <v>229</v>
      </c>
      <c r="D375" s="118"/>
      <c r="E375" s="9">
        <v>1</v>
      </c>
      <c r="F375" s="9" t="s">
        <v>24</v>
      </c>
      <c r="G375" s="9">
        <v>2</v>
      </c>
      <c r="H375" s="6" t="s">
        <v>37</v>
      </c>
      <c r="I375" s="4">
        <v>100</v>
      </c>
      <c r="J375" s="4">
        <f t="shared" ref="J375:J376" si="88">E375*G375*I375</f>
        <v>200</v>
      </c>
      <c r="K375" s="167">
        <v>1</v>
      </c>
      <c r="L375" s="4">
        <f t="shared" ref="L375:L376" si="89">J375*K375</f>
        <v>200</v>
      </c>
      <c r="M375"/>
      <c r="N375" s="4"/>
      <c r="O375"/>
    </row>
    <row r="376" spans="2:15" x14ac:dyDescent="0.25">
      <c r="B376" s="9" t="s">
        <v>19</v>
      </c>
      <c r="C376" s="107" t="s">
        <v>25</v>
      </c>
      <c r="D376" s="118"/>
      <c r="E376" s="9">
        <v>1</v>
      </c>
      <c r="F376" s="9" t="s">
        <v>24</v>
      </c>
      <c r="G376" s="9">
        <v>1</v>
      </c>
      <c r="H376" s="6" t="s">
        <v>24</v>
      </c>
      <c r="I376" s="4">
        <v>50</v>
      </c>
      <c r="J376" s="4">
        <f t="shared" si="88"/>
        <v>50</v>
      </c>
      <c r="K376" s="167">
        <v>1</v>
      </c>
      <c r="L376" s="4">
        <f t="shared" si="89"/>
        <v>50</v>
      </c>
      <c r="M376"/>
      <c r="N376" s="4"/>
      <c r="O376"/>
    </row>
    <row r="377" spans="2:15" x14ac:dyDescent="0.25">
      <c r="B377" s="9"/>
      <c r="C377"/>
      <c r="D377"/>
      <c r="E377" s="9"/>
      <c r="F377" s="9"/>
      <c r="G377" s="9"/>
      <c r="H377" s="85" t="str">
        <f>H370</f>
        <v>m2</v>
      </c>
      <c r="I377" s="86">
        <f>L377/G370</f>
        <v>142.15555555555557</v>
      </c>
      <c r="J377" s="87">
        <f>SUM(J371:J376)</f>
        <v>2558.8000000000002</v>
      </c>
      <c r="K377" s="88"/>
      <c r="L377" s="122">
        <f>SUM(L371:L376)</f>
        <v>2558.8000000000002</v>
      </c>
      <c r="M377"/>
      <c r="N377" s="89">
        <f>SUM(L371:L376)</f>
        <v>2558.8000000000002</v>
      </c>
      <c r="O377" s="168">
        <f>N377-L377</f>
        <v>0</v>
      </c>
    </row>
    <row r="378" spans="2:15" x14ac:dyDescent="0.25">
      <c r="B378" s="9"/>
      <c r="C378"/>
      <c r="D378"/>
      <c r="E378" s="9"/>
      <c r="F378" s="9"/>
      <c r="G378" s="9"/>
      <c r="H378" s="85"/>
      <c r="I378" s="86"/>
      <c r="J378" s="87"/>
      <c r="K378" s="88"/>
      <c r="L378" s="87"/>
      <c r="M378"/>
      <c r="N378" s="89"/>
      <c r="O378" s="168"/>
    </row>
    <row r="379" spans="2:15" x14ac:dyDescent="0.25">
      <c r="B379" s="1" t="s">
        <v>261</v>
      </c>
      <c r="C379" s="165" t="s">
        <v>230</v>
      </c>
      <c r="D379" s="214" t="s">
        <v>199</v>
      </c>
      <c r="E379" s="9"/>
      <c r="F379" s="9"/>
      <c r="G379" s="1">
        <v>30</v>
      </c>
      <c r="H379" s="166" t="s">
        <v>201</v>
      </c>
      <c r="I379" s="4"/>
      <c r="J379" s="4"/>
      <c r="K379"/>
      <c r="L379" s="4"/>
      <c r="M379"/>
      <c r="N379" s="4"/>
      <c r="O379"/>
    </row>
    <row r="380" spans="2:15" x14ac:dyDescent="0.25">
      <c r="B380" s="9" t="s">
        <v>14</v>
      </c>
      <c r="C380" s="107" t="s">
        <v>230</v>
      </c>
      <c r="D380" s="82" t="s">
        <v>231</v>
      </c>
      <c r="E380" s="9">
        <v>1</v>
      </c>
      <c r="F380" s="9" t="s">
        <v>24</v>
      </c>
      <c r="G380" s="9">
        <f>G379</f>
        <v>30</v>
      </c>
      <c r="H380" s="6" t="s">
        <v>201</v>
      </c>
      <c r="I380" s="4">
        <v>10</v>
      </c>
      <c r="J380" s="4">
        <f t="shared" ref="J380:J383" si="90">E380*G380*I380</f>
        <v>300</v>
      </c>
      <c r="K380" s="167">
        <v>1</v>
      </c>
      <c r="L380" s="4">
        <f t="shared" ref="L380:L383" si="91">J380*K380</f>
        <v>300</v>
      </c>
      <c r="M380"/>
      <c r="N380" s="4"/>
      <c r="O380"/>
    </row>
    <row r="381" spans="2:15" x14ac:dyDescent="0.25">
      <c r="B381" s="9" t="s">
        <v>15</v>
      </c>
      <c r="C381" t="s">
        <v>163</v>
      </c>
      <c r="D381" s="104"/>
      <c r="E381" s="9">
        <v>1</v>
      </c>
      <c r="F381" s="9" t="s">
        <v>24</v>
      </c>
      <c r="G381" s="9">
        <v>1</v>
      </c>
      <c r="H381" s="6" t="s">
        <v>24</v>
      </c>
      <c r="I381" s="4">
        <v>200</v>
      </c>
      <c r="J381" s="4">
        <f t="shared" si="90"/>
        <v>200</v>
      </c>
      <c r="K381" s="167">
        <v>1</v>
      </c>
      <c r="L381" s="4">
        <f t="shared" si="91"/>
        <v>200</v>
      </c>
      <c r="M381"/>
      <c r="N381" s="4"/>
      <c r="O381"/>
    </row>
    <row r="382" spans="2:15" x14ac:dyDescent="0.25">
      <c r="B382" s="9" t="s">
        <v>16</v>
      </c>
      <c r="C382" t="s">
        <v>295</v>
      </c>
      <c r="D382" s="82" t="s">
        <v>138</v>
      </c>
      <c r="E382" s="9">
        <v>2</v>
      </c>
      <c r="F382" s="9" t="s">
        <v>309</v>
      </c>
      <c r="G382" s="9">
        <v>9</v>
      </c>
      <c r="H382" s="6" t="s">
        <v>159</v>
      </c>
      <c r="I382" s="174">
        <v>70</v>
      </c>
      <c r="J382" s="4">
        <f t="shared" si="90"/>
        <v>1260</v>
      </c>
      <c r="K382" s="167">
        <v>1</v>
      </c>
      <c r="L382" s="4">
        <f t="shared" si="91"/>
        <v>1260</v>
      </c>
      <c r="M382"/>
      <c r="N382" s="4"/>
      <c r="O382"/>
    </row>
    <row r="383" spans="2:15" x14ac:dyDescent="0.25">
      <c r="B383" s="9" t="s">
        <v>17</v>
      </c>
      <c r="C383" s="107" t="s">
        <v>25</v>
      </c>
      <c r="D383" s="118"/>
      <c r="E383" s="9">
        <v>1</v>
      </c>
      <c r="F383" s="9" t="s">
        <v>24</v>
      </c>
      <c r="G383" s="9">
        <v>1</v>
      </c>
      <c r="H383" s="6" t="s">
        <v>24</v>
      </c>
      <c r="I383" s="4">
        <v>50</v>
      </c>
      <c r="J383" s="4">
        <f t="shared" si="90"/>
        <v>50</v>
      </c>
      <c r="K383" s="167">
        <v>1</v>
      </c>
      <c r="L383" s="4">
        <f t="shared" si="91"/>
        <v>50</v>
      </c>
      <c r="M383"/>
      <c r="N383" s="4"/>
      <c r="O383"/>
    </row>
    <row r="384" spans="2:15" x14ac:dyDescent="0.25">
      <c r="B384" s="9"/>
      <c r="C384"/>
      <c r="D384"/>
      <c r="E384" s="9"/>
      <c r="F384" s="9"/>
      <c r="G384" s="9"/>
      <c r="H384" s="85" t="str">
        <f>H379</f>
        <v>m</v>
      </c>
      <c r="I384" s="86">
        <f>L384/G379</f>
        <v>60.333333333333336</v>
      </c>
      <c r="J384" s="87">
        <f>SUM(J380:J383)</f>
        <v>1810</v>
      </c>
      <c r="K384" s="88"/>
      <c r="L384" s="122">
        <f>SUM(L380:L383)</f>
        <v>1810</v>
      </c>
      <c r="M384"/>
      <c r="N384" s="89">
        <f>SUM(L380:L383)</f>
        <v>1810</v>
      </c>
      <c r="O384" s="168">
        <f>N384-L384</f>
        <v>0</v>
      </c>
    </row>
    <row r="385" spans="2:15" x14ac:dyDescent="0.25">
      <c r="B385" s="9"/>
      <c r="C385"/>
      <c r="D385"/>
      <c r="E385" s="9"/>
      <c r="F385" s="9"/>
      <c r="G385" s="9"/>
      <c r="H385" s="85"/>
      <c r="I385" s="86"/>
      <c r="J385" s="87"/>
      <c r="K385" s="88"/>
      <c r="L385" s="87"/>
      <c r="M385"/>
      <c r="N385" s="89"/>
      <c r="O385" s="168"/>
    </row>
    <row r="386" spans="2:15" x14ac:dyDescent="0.25">
      <c r="B386" s="1" t="s">
        <v>263</v>
      </c>
      <c r="C386" s="165" t="s">
        <v>245</v>
      </c>
      <c r="D386" s="214" t="s">
        <v>199</v>
      </c>
      <c r="E386" s="9"/>
      <c r="F386" s="9"/>
      <c r="G386" s="1">
        <v>1</v>
      </c>
      <c r="H386" s="166" t="s">
        <v>24</v>
      </c>
      <c r="I386" s="4"/>
      <c r="J386" s="4"/>
      <c r="K386"/>
      <c r="L386" s="4"/>
      <c r="M386"/>
      <c r="N386" s="4"/>
      <c r="O386"/>
    </row>
    <row r="387" spans="2:15" x14ac:dyDescent="0.25">
      <c r="B387" s="9" t="s">
        <v>14</v>
      </c>
      <c r="C387" s="107" t="s">
        <v>246</v>
      </c>
      <c r="D387" s="82" t="s">
        <v>138</v>
      </c>
      <c r="E387" s="9">
        <v>1</v>
      </c>
      <c r="F387" s="9" t="s">
        <v>24</v>
      </c>
      <c r="G387" s="9">
        <v>1</v>
      </c>
      <c r="H387" s="6" t="s">
        <v>24</v>
      </c>
      <c r="I387" s="258">
        <v>200</v>
      </c>
      <c r="J387" s="4">
        <f t="shared" ref="J387:J392" si="92">E387*G387*I387</f>
        <v>200</v>
      </c>
      <c r="K387" s="167">
        <v>1</v>
      </c>
      <c r="L387" s="4">
        <f t="shared" ref="L387:L392" si="93">J387*K387</f>
        <v>200</v>
      </c>
      <c r="M387"/>
      <c r="N387" s="4"/>
      <c r="O387"/>
    </row>
    <row r="388" spans="2:15" x14ac:dyDescent="0.25">
      <c r="B388" s="9" t="s">
        <v>15</v>
      </c>
      <c r="C388" s="107" t="s">
        <v>262</v>
      </c>
      <c r="D388" s="82" t="s">
        <v>248</v>
      </c>
      <c r="E388" s="9">
        <v>1</v>
      </c>
      <c r="F388" s="9" t="s">
        <v>24</v>
      </c>
      <c r="G388" s="9">
        <v>1</v>
      </c>
      <c r="H388" s="6" t="s">
        <v>24</v>
      </c>
      <c r="I388" s="258">
        <v>0</v>
      </c>
      <c r="J388" s="4">
        <f t="shared" si="92"/>
        <v>0</v>
      </c>
      <c r="K388" s="167">
        <v>1</v>
      </c>
      <c r="L388" s="4">
        <f t="shared" si="93"/>
        <v>0</v>
      </c>
      <c r="M388"/>
      <c r="N388" s="4"/>
      <c r="O388"/>
    </row>
    <row r="389" spans="2:15" x14ac:dyDescent="0.25">
      <c r="B389" s="9" t="s">
        <v>16</v>
      </c>
      <c r="C389" s="107" t="s">
        <v>249</v>
      </c>
      <c r="D389" s="82" t="s">
        <v>138</v>
      </c>
      <c r="E389" s="9">
        <v>4</v>
      </c>
      <c r="F389" s="9" t="s">
        <v>24</v>
      </c>
      <c r="G389" s="9">
        <v>1</v>
      </c>
      <c r="H389" s="6" t="s">
        <v>24</v>
      </c>
      <c r="I389" s="258">
        <v>200</v>
      </c>
      <c r="J389" s="4">
        <f t="shared" si="92"/>
        <v>800</v>
      </c>
      <c r="K389" s="167">
        <v>1</v>
      </c>
      <c r="L389" s="4">
        <f t="shared" si="93"/>
        <v>800</v>
      </c>
      <c r="M389"/>
      <c r="N389" s="4"/>
      <c r="O389"/>
    </row>
    <row r="390" spans="2:15" x14ac:dyDescent="0.25">
      <c r="B390" s="9" t="s">
        <v>17</v>
      </c>
      <c r="C390" t="s">
        <v>163</v>
      </c>
      <c r="D390" s="104"/>
      <c r="E390" s="9">
        <v>1</v>
      </c>
      <c r="F390" s="9" t="s">
        <v>24</v>
      </c>
      <c r="G390" s="9">
        <v>1</v>
      </c>
      <c r="H390" s="6" t="s">
        <v>24</v>
      </c>
      <c r="I390" s="258">
        <v>500</v>
      </c>
      <c r="J390" s="4">
        <f t="shared" si="92"/>
        <v>500</v>
      </c>
      <c r="K390" s="167">
        <v>1</v>
      </c>
      <c r="L390" s="4">
        <f t="shared" si="93"/>
        <v>500</v>
      </c>
      <c r="M390"/>
      <c r="N390" s="4"/>
      <c r="O390"/>
    </row>
    <row r="391" spans="2:15" x14ac:dyDescent="0.25">
      <c r="B391" s="9" t="s">
        <v>18</v>
      </c>
      <c r="C391" t="s">
        <v>295</v>
      </c>
      <c r="D391" s="82" t="s">
        <v>138</v>
      </c>
      <c r="E391" s="9">
        <v>2</v>
      </c>
      <c r="F391" s="9" t="s">
        <v>309</v>
      </c>
      <c r="G391" s="9">
        <v>4</v>
      </c>
      <c r="H391" s="6" t="s">
        <v>159</v>
      </c>
      <c r="I391" s="174">
        <v>70</v>
      </c>
      <c r="J391" s="4">
        <f t="shared" si="92"/>
        <v>560</v>
      </c>
      <c r="K391" s="167">
        <v>1</v>
      </c>
      <c r="L391" s="4">
        <f t="shared" si="93"/>
        <v>560</v>
      </c>
      <c r="M391"/>
      <c r="N391" s="4"/>
      <c r="O391"/>
    </row>
    <row r="392" spans="2:15" x14ac:dyDescent="0.25">
      <c r="B392" s="9" t="s">
        <v>19</v>
      </c>
      <c r="C392" s="107" t="s">
        <v>25</v>
      </c>
      <c r="D392" s="118"/>
      <c r="E392" s="9">
        <v>1</v>
      </c>
      <c r="F392" s="9" t="s">
        <v>24</v>
      </c>
      <c r="G392" s="9">
        <v>1</v>
      </c>
      <c r="H392" s="6" t="s">
        <v>24</v>
      </c>
      <c r="I392" s="4">
        <v>50</v>
      </c>
      <c r="J392" s="4">
        <f t="shared" si="92"/>
        <v>50</v>
      </c>
      <c r="K392" s="167">
        <v>1</v>
      </c>
      <c r="L392" s="4">
        <f t="shared" si="93"/>
        <v>50</v>
      </c>
      <c r="M392"/>
      <c r="N392" s="4"/>
      <c r="O392"/>
    </row>
    <row r="393" spans="2:15" x14ac:dyDescent="0.25">
      <c r="B393" s="9"/>
      <c r="C393"/>
      <c r="D393"/>
      <c r="E393" s="9"/>
      <c r="F393" s="9"/>
      <c r="G393" s="9"/>
      <c r="H393" s="85" t="str">
        <f>H386</f>
        <v>item</v>
      </c>
      <c r="I393" s="86">
        <f>L393/G386</f>
        <v>2110</v>
      </c>
      <c r="J393" s="87">
        <f>SUM(J387:J392)</f>
        <v>2110</v>
      </c>
      <c r="K393" s="88"/>
      <c r="L393" s="122">
        <f>SUM(L387:L392)</f>
        <v>2110</v>
      </c>
      <c r="M393"/>
      <c r="N393" s="89">
        <f>SUM(L387:L392)</f>
        <v>2110</v>
      </c>
      <c r="O393" s="168">
        <f>N393-L393</f>
        <v>0</v>
      </c>
    </row>
    <row r="394" spans="2:15" x14ac:dyDescent="0.25">
      <c r="B394" s="9"/>
      <c r="C394"/>
      <c r="D394"/>
      <c r="E394" s="9"/>
      <c r="F394" s="9"/>
      <c r="G394" s="9"/>
      <c r="H394" s="85"/>
      <c r="I394" s="86"/>
      <c r="J394" s="87"/>
      <c r="K394" s="88"/>
      <c r="L394" s="87"/>
      <c r="M394"/>
      <c r="N394" s="89"/>
      <c r="O394" s="168"/>
    </row>
    <row r="395" spans="2:15" x14ac:dyDescent="0.25">
      <c r="B395" s="1" t="s">
        <v>264</v>
      </c>
      <c r="C395" s="165" t="s">
        <v>232</v>
      </c>
      <c r="D395" s="214" t="s">
        <v>193</v>
      </c>
      <c r="E395" s="9"/>
      <c r="F395" s="9"/>
      <c r="G395" s="1">
        <v>18</v>
      </c>
      <c r="H395" s="166" t="s">
        <v>88</v>
      </c>
      <c r="I395" s="4"/>
      <c r="J395" s="4"/>
      <c r="K395"/>
      <c r="L395" s="4"/>
      <c r="M395"/>
      <c r="N395" s="4"/>
      <c r="O395"/>
    </row>
    <row r="396" spans="2:15" x14ac:dyDescent="0.25">
      <c r="B396" s="9" t="s">
        <v>14</v>
      </c>
      <c r="C396" t="s">
        <v>195</v>
      </c>
      <c r="D396" s="102" t="s">
        <v>233</v>
      </c>
      <c r="E396" s="9">
        <v>1</v>
      </c>
      <c r="F396" s="9" t="s">
        <v>24</v>
      </c>
      <c r="G396" s="170">
        <v>18</v>
      </c>
      <c r="H396" s="6" t="s">
        <v>88</v>
      </c>
      <c r="I396" s="4">
        <v>20</v>
      </c>
      <c r="J396" s="4">
        <f t="shared" ref="J396:J399" si="94">E396*G396*I396</f>
        <v>360</v>
      </c>
      <c r="K396" s="167">
        <v>1</v>
      </c>
      <c r="L396" s="4">
        <f t="shared" ref="L396:L399" si="95">J396*K396</f>
        <v>360</v>
      </c>
      <c r="M396"/>
      <c r="N396" s="4"/>
      <c r="O396"/>
    </row>
    <row r="397" spans="2:15" x14ac:dyDescent="0.25">
      <c r="B397" s="9" t="s">
        <v>15</v>
      </c>
      <c r="C397" t="s">
        <v>163</v>
      </c>
      <c r="D397" s="108"/>
      <c r="E397" s="9">
        <v>1</v>
      </c>
      <c r="F397" s="9" t="s">
        <v>24</v>
      </c>
      <c r="G397" s="170">
        <v>1</v>
      </c>
      <c r="H397" s="6" t="s">
        <v>24</v>
      </c>
      <c r="I397" s="4">
        <v>100</v>
      </c>
      <c r="J397" s="4">
        <f t="shared" si="94"/>
        <v>100</v>
      </c>
      <c r="K397" s="167">
        <v>1</v>
      </c>
      <c r="L397" s="4">
        <f t="shared" si="95"/>
        <v>100</v>
      </c>
      <c r="M397"/>
      <c r="N397" s="4"/>
      <c r="O397"/>
    </row>
    <row r="398" spans="2:15" x14ac:dyDescent="0.25">
      <c r="B398" s="9" t="s">
        <v>16</v>
      </c>
      <c r="C398" t="s">
        <v>189</v>
      </c>
      <c r="D398" s="118" t="s">
        <v>186</v>
      </c>
      <c r="E398" s="9">
        <v>2</v>
      </c>
      <c r="F398" s="9" t="s">
        <v>160</v>
      </c>
      <c r="G398" s="9">
        <v>4</v>
      </c>
      <c r="H398" s="6" t="s">
        <v>159</v>
      </c>
      <c r="I398" s="207">
        <v>41.6</v>
      </c>
      <c r="J398" s="4">
        <f t="shared" si="94"/>
        <v>332.8</v>
      </c>
      <c r="K398" s="167">
        <v>1</v>
      </c>
      <c r="L398" s="4">
        <f t="shared" si="95"/>
        <v>332.8</v>
      </c>
      <c r="M398"/>
      <c r="N398" s="4"/>
      <c r="O398"/>
    </row>
    <row r="399" spans="2:15" x14ac:dyDescent="0.25">
      <c r="B399" s="9" t="s">
        <v>17</v>
      </c>
      <c r="C399" s="107" t="s">
        <v>25</v>
      </c>
      <c r="D399" s="118"/>
      <c r="E399" s="9">
        <v>1</v>
      </c>
      <c r="F399" s="9" t="s">
        <v>24</v>
      </c>
      <c r="G399" s="9">
        <v>1</v>
      </c>
      <c r="H399" s="6" t="s">
        <v>24</v>
      </c>
      <c r="I399" s="4">
        <v>50</v>
      </c>
      <c r="J399" s="4">
        <f t="shared" si="94"/>
        <v>50</v>
      </c>
      <c r="K399" s="167">
        <v>1</v>
      </c>
      <c r="L399" s="4">
        <f t="shared" si="95"/>
        <v>50</v>
      </c>
      <c r="M399"/>
      <c r="N399" s="4"/>
      <c r="O399"/>
    </row>
    <row r="400" spans="2:15" x14ac:dyDescent="0.25">
      <c r="B400" s="9"/>
      <c r="C400"/>
      <c r="D400"/>
      <c r="E400" s="9"/>
      <c r="F400" s="9"/>
      <c r="G400" s="9"/>
      <c r="H400" s="85" t="str">
        <f>H395</f>
        <v>m2</v>
      </c>
      <c r="I400" s="86">
        <f>L400/G395</f>
        <v>46.822222222222223</v>
      </c>
      <c r="J400" s="87">
        <f>SUM(J396:J399)</f>
        <v>842.8</v>
      </c>
      <c r="K400" s="88"/>
      <c r="L400" s="122">
        <f>SUM(L396:L399)</f>
        <v>842.8</v>
      </c>
      <c r="M400"/>
      <c r="N400" s="89">
        <f>SUM(L396:L399)</f>
        <v>842.8</v>
      </c>
      <c r="O400" s="168">
        <f>N400-L400</f>
        <v>0</v>
      </c>
    </row>
    <row r="401" spans="2:15" x14ac:dyDescent="0.25">
      <c r="B401" s="175"/>
      <c r="C401" s="178"/>
      <c r="D401" s="178"/>
      <c r="E401" s="175"/>
      <c r="F401" s="175"/>
      <c r="G401" s="175"/>
      <c r="H401" s="176"/>
      <c r="I401" s="177"/>
      <c r="J401" s="177"/>
      <c r="K401" s="178"/>
      <c r="L401" s="177"/>
      <c r="M401" s="178"/>
      <c r="N401" s="177"/>
      <c r="O401" s="178"/>
    </row>
    <row r="402" spans="2:15" x14ac:dyDescent="0.25">
      <c r="B402" s="1" t="s">
        <v>265</v>
      </c>
      <c r="C402" s="165" t="s">
        <v>196</v>
      </c>
      <c r="D402" s="214" t="s">
        <v>253</v>
      </c>
      <c r="E402" s="9"/>
      <c r="F402" s="9"/>
      <c r="G402" s="1">
        <v>3</v>
      </c>
      <c r="H402" s="166" t="s">
        <v>86</v>
      </c>
      <c r="I402" s="4"/>
      <c r="J402" s="4"/>
      <c r="K402"/>
      <c r="L402" s="4"/>
      <c r="M402"/>
      <c r="N402" s="4"/>
      <c r="O402"/>
    </row>
    <row r="403" spans="2:15" x14ac:dyDescent="0.25">
      <c r="B403" s="9" t="s">
        <v>14</v>
      </c>
      <c r="C403" t="s">
        <v>173</v>
      </c>
      <c r="D403" s="108" t="s">
        <v>252</v>
      </c>
      <c r="E403" s="9">
        <v>1</v>
      </c>
      <c r="F403" s="9" t="s">
        <v>24</v>
      </c>
      <c r="G403" s="220">
        <v>3</v>
      </c>
      <c r="H403" s="6" t="s">
        <v>86</v>
      </c>
      <c r="I403" s="4">
        <v>235</v>
      </c>
      <c r="J403" s="4">
        <f t="shared" ref="J403:J405" si="96">E403*G403*I403</f>
        <v>705</v>
      </c>
      <c r="K403" s="167">
        <v>1</v>
      </c>
      <c r="L403" s="4">
        <f t="shared" ref="L403:L405" si="97">J403*K403</f>
        <v>705</v>
      </c>
      <c r="M403"/>
      <c r="N403" s="4"/>
      <c r="O403"/>
    </row>
    <row r="404" spans="2:15" x14ac:dyDescent="0.25">
      <c r="B404" s="9" t="s">
        <v>15</v>
      </c>
      <c r="C404" t="s">
        <v>304</v>
      </c>
      <c r="D404" s="82" t="s">
        <v>138</v>
      </c>
      <c r="E404" s="9">
        <v>2</v>
      </c>
      <c r="F404" s="9" t="s">
        <v>308</v>
      </c>
      <c r="G404" s="9">
        <v>2</v>
      </c>
      <c r="H404" s="6" t="s">
        <v>159</v>
      </c>
      <c r="I404" s="174">
        <v>70</v>
      </c>
      <c r="J404" s="4">
        <f t="shared" si="96"/>
        <v>280</v>
      </c>
      <c r="K404" s="167">
        <v>1</v>
      </c>
      <c r="L404" s="4">
        <f t="shared" si="97"/>
        <v>280</v>
      </c>
      <c r="M404"/>
      <c r="N404" s="4"/>
      <c r="O404"/>
    </row>
    <row r="405" spans="2:15" x14ac:dyDescent="0.25">
      <c r="B405" s="9" t="s">
        <v>16</v>
      </c>
      <c r="C405" s="107" t="s">
        <v>25</v>
      </c>
      <c r="D405" s="229"/>
      <c r="E405" s="9">
        <v>1</v>
      </c>
      <c r="F405" s="9" t="s">
        <v>24</v>
      </c>
      <c r="G405" s="9">
        <v>1</v>
      </c>
      <c r="H405" s="6" t="s">
        <v>24</v>
      </c>
      <c r="I405" s="4">
        <v>50</v>
      </c>
      <c r="J405" s="4">
        <f t="shared" si="96"/>
        <v>50</v>
      </c>
      <c r="K405" s="167">
        <v>1</v>
      </c>
      <c r="L405" s="4">
        <f t="shared" si="97"/>
        <v>50</v>
      </c>
      <c r="M405"/>
      <c r="N405" s="4"/>
      <c r="O405"/>
    </row>
    <row r="406" spans="2:15" x14ac:dyDescent="0.25">
      <c r="B406" s="9"/>
      <c r="C406"/>
      <c r="D406"/>
      <c r="E406" s="9"/>
      <c r="F406" s="9"/>
      <c r="G406" s="9"/>
      <c r="H406" s="85" t="str">
        <f>H402</f>
        <v>m3</v>
      </c>
      <c r="I406" s="86">
        <f>L406/G402</f>
        <v>345</v>
      </c>
      <c r="J406" s="87">
        <f>SUM(J403:J405)</f>
        <v>1035</v>
      </c>
      <c r="K406" s="88"/>
      <c r="L406" s="122">
        <f>SUM(L403:L405)</f>
        <v>1035</v>
      </c>
      <c r="M406"/>
      <c r="N406" s="89">
        <f>SUM(L403:L405)</f>
        <v>1035</v>
      </c>
      <c r="O406" s="168">
        <f>N406-L406</f>
        <v>0</v>
      </c>
    </row>
    <row r="407" spans="2:15" x14ac:dyDescent="0.25">
      <c r="B407" s="9"/>
      <c r="C407"/>
      <c r="D407"/>
      <c r="E407" s="9"/>
      <c r="F407" s="9"/>
      <c r="G407" s="9"/>
      <c r="H407" s="85"/>
      <c r="I407" s="86"/>
      <c r="J407" s="87"/>
      <c r="K407" s="88"/>
      <c r="L407" s="87"/>
      <c r="M407"/>
      <c r="N407" s="89"/>
      <c r="O407" s="168"/>
    </row>
    <row r="408" spans="2:15" x14ac:dyDescent="0.25">
      <c r="B408" s="1" t="s">
        <v>266</v>
      </c>
      <c r="C408" s="165" t="s">
        <v>197</v>
      </c>
      <c r="D408" s="214" t="s">
        <v>234</v>
      </c>
      <c r="E408" s="9"/>
      <c r="F408" s="9"/>
      <c r="G408" s="1">
        <v>18</v>
      </c>
      <c r="H408" s="166" t="s">
        <v>88</v>
      </c>
      <c r="I408" s="4"/>
      <c r="J408" s="4"/>
      <c r="K408"/>
      <c r="L408" s="4"/>
      <c r="M408"/>
      <c r="N408" s="4"/>
      <c r="O408"/>
    </row>
    <row r="409" spans="2:15" x14ac:dyDescent="0.25">
      <c r="B409" s="9" t="s">
        <v>14</v>
      </c>
      <c r="C409" t="s">
        <v>304</v>
      </c>
      <c r="D409" s="82" t="s">
        <v>138</v>
      </c>
      <c r="E409" s="9">
        <v>2</v>
      </c>
      <c r="F409" s="9" t="s">
        <v>308</v>
      </c>
      <c r="G409" s="9">
        <v>4</v>
      </c>
      <c r="H409" s="6" t="s">
        <v>159</v>
      </c>
      <c r="I409" s="174">
        <v>70</v>
      </c>
      <c r="J409" s="4">
        <f t="shared" ref="J409:J410" si="98">E409*G409*I409</f>
        <v>560</v>
      </c>
      <c r="K409" s="167">
        <v>1</v>
      </c>
      <c r="L409" s="4">
        <f t="shared" ref="L409:L410" si="99">J409*K409</f>
        <v>560</v>
      </c>
      <c r="M409"/>
      <c r="N409" s="4"/>
      <c r="O409"/>
    </row>
    <row r="410" spans="2:15" x14ac:dyDescent="0.25">
      <c r="B410" s="9" t="s">
        <v>15</v>
      </c>
      <c r="C410" s="107" t="s">
        <v>25</v>
      </c>
      <c r="D410" s="229"/>
      <c r="E410" s="9">
        <v>1</v>
      </c>
      <c r="F410" s="9" t="s">
        <v>24</v>
      </c>
      <c r="G410" s="9">
        <v>1</v>
      </c>
      <c r="H410" s="6" t="s">
        <v>24</v>
      </c>
      <c r="I410" s="4">
        <v>50</v>
      </c>
      <c r="J410" s="4">
        <f t="shared" si="98"/>
        <v>50</v>
      </c>
      <c r="K410" s="167">
        <v>1</v>
      </c>
      <c r="L410" s="4">
        <f t="shared" si="99"/>
        <v>50</v>
      </c>
      <c r="M410"/>
      <c r="N410" s="4"/>
      <c r="O410"/>
    </row>
    <row r="411" spans="2:15" x14ac:dyDescent="0.25">
      <c r="B411" s="9"/>
      <c r="C411"/>
      <c r="D411"/>
      <c r="E411" s="9"/>
      <c r="F411" s="9"/>
      <c r="G411" s="9"/>
      <c r="H411" s="85" t="str">
        <f>H408</f>
        <v>m2</v>
      </c>
      <c r="I411" s="86">
        <f>L411/G408</f>
        <v>33.888888888888886</v>
      </c>
      <c r="J411" s="87">
        <f>SUM(J409:J410)</f>
        <v>610</v>
      </c>
      <c r="K411" s="88"/>
      <c r="L411" s="122">
        <f>SUM(L409:L410)</f>
        <v>610</v>
      </c>
      <c r="M411"/>
      <c r="N411" s="89">
        <f>SUM(L409:L410)</f>
        <v>610</v>
      </c>
      <c r="O411" s="168">
        <f>N411-L411</f>
        <v>0</v>
      </c>
    </row>
    <row r="412" spans="2:15" x14ac:dyDescent="0.25">
      <c r="B412" s="9"/>
      <c r="C412"/>
      <c r="D412"/>
      <c r="E412" s="9"/>
      <c r="F412" s="9"/>
      <c r="G412" s="9"/>
      <c r="H412" s="85"/>
      <c r="I412" s="86"/>
      <c r="J412" s="87"/>
      <c r="K412" s="88"/>
      <c r="L412" s="87"/>
      <c r="M412"/>
      <c r="N412" s="89"/>
      <c r="O412" s="168"/>
    </row>
    <row r="413" spans="2:15" x14ac:dyDescent="0.25">
      <c r="B413" s="1" t="s">
        <v>267</v>
      </c>
      <c r="C413" s="165" t="s">
        <v>198</v>
      </c>
      <c r="D413" s="214" t="s">
        <v>200</v>
      </c>
      <c r="E413" s="9"/>
      <c r="F413" s="9"/>
      <c r="G413" s="1">
        <v>1</v>
      </c>
      <c r="H413" s="166" t="s">
        <v>24</v>
      </c>
      <c r="I413" s="4"/>
      <c r="J413" s="4"/>
      <c r="K413"/>
      <c r="L413" s="4"/>
      <c r="M413"/>
      <c r="N413" s="4"/>
      <c r="O413"/>
    </row>
    <row r="414" spans="2:15" x14ac:dyDescent="0.25">
      <c r="B414" s="9" t="s">
        <v>14</v>
      </c>
      <c r="C414" t="s">
        <v>189</v>
      </c>
      <c r="D414" s="118" t="s">
        <v>186</v>
      </c>
      <c r="E414" s="9">
        <v>2</v>
      </c>
      <c r="F414" s="9" t="s">
        <v>160</v>
      </c>
      <c r="G414" s="9">
        <v>4</v>
      </c>
      <c r="H414" s="6" t="s">
        <v>159</v>
      </c>
      <c r="I414" s="207">
        <v>41.6</v>
      </c>
      <c r="J414" s="4">
        <f t="shared" ref="J414:J415" si="100">E414*G414*I414</f>
        <v>332.8</v>
      </c>
      <c r="K414" s="167">
        <v>1</v>
      </c>
      <c r="L414" s="4">
        <f t="shared" ref="L414:L415" si="101">J414*K414</f>
        <v>332.8</v>
      </c>
      <c r="M414"/>
      <c r="N414" s="4"/>
      <c r="O414"/>
    </row>
    <row r="415" spans="2:15" x14ac:dyDescent="0.25">
      <c r="B415" s="9" t="s">
        <v>15</v>
      </c>
      <c r="C415" s="107" t="s">
        <v>25</v>
      </c>
      <c r="D415" s="229"/>
      <c r="E415" s="9">
        <v>1</v>
      </c>
      <c r="F415" s="9" t="s">
        <v>24</v>
      </c>
      <c r="G415" s="9">
        <v>1</v>
      </c>
      <c r="H415" s="6" t="s">
        <v>24</v>
      </c>
      <c r="I415" s="4">
        <v>50</v>
      </c>
      <c r="J415" s="4">
        <f t="shared" si="100"/>
        <v>50</v>
      </c>
      <c r="K415" s="167">
        <v>1</v>
      </c>
      <c r="L415" s="4">
        <f t="shared" si="101"/>
        <v>50</v>
      </c>
      <c r="M415"/>
      <c r="N415" s="4"/>
      <c r="O415"/>
    </row>
    <row r="416" spans="2:15" x14ac:dyDescent="0.25">
      <c r="B416" s="9"/>
      <c r="C416"/>
      <c r="D416"/>
      <c r="E416" s="9"/>
      <c r="F416" s="9"/>
      <c r="G416" s="9"/>
      <c r="H416" s="85" t="str">
        <f>H413</f>
        <v>item</v>
      </c>
      <c r="I416" s="86">
        <f>L416/G413</f>
        <v>382.8</v>
      </c>
      <c r="J416" s="87">
        <f>SUM(J414:J415)</f>
        <v>382.8</v>
      </c>
      <c r="K416" s="88"/>
      <c r="L416" s="122">
        <f>SUM(L414:L415)</f>
        <v>382.8</v>
      </c>
      <c r="M416"/>
      <c r="N416" s="89">
        <f>SUM(L414:L415)</f>
        <v>382.8</v>
      </c>
      <c r="O416" s="168">
        <f>N416-L416</f>
        <v>0</v>
      </c>
    </row>
    <row r="417" spans="1:15" x14ac:dyDescent="0.25">
      <c r="B417" s="9"/>
      <c r="C417"/>
      <c r="D417"/>
      <c r="E417" s="9"/>
      <c r="F417" s="9"/>
      <c r="G417" s="9"/>
      <c r="H417" s="85"/>
      <c r="I417" s="86"/>
      <c r="J417" s="87"/>
      <c r="K417" s="88"/>
      <c r="L417" s="232"/>
      <c r="M417"/>
      <c r="N417" s="89"/>
      <c r="O417" s="168"/>
    </row>
    <row r="418" spans="1:15" x14ac:dyDescent="0.25">
      <c r="B418" s="1" t="s">
        <v>268</v>
      </c>
      <c r="C418" s="165" t="s">
        <v>269</v>
      </c>
      <c r="D418" s="214" t="s">
        <v>200</v>
      </c>
      <c r="E418" s="9"/>
      <c r="F418" s="9"/>
      <c r="G418" s="1">
        <v>1</v>
      </c>
      <c r="H418" s="166" t="s">
        <v>24</v>
      </c>
      <c r="I418" s="4"/>
      <c r="J418" s="4"/>
      <c r="K418"/>
      <c r="L418" s="4"/>
      <c r="M418"/>
      <c r="N418" s="4"/>
      <c r="O418"/>
    </row>
    <row r="419" spans="1:15" x14ac:dyDescent="0.25">
      <c r="B419" s="9" t="s">
        <v>14</v>
      </c>
      <c r="C419" s="107" t="s">
        <v>269</v>
      </c>
      <c r="D419" s="82" t="s">
        <v>248</v>
      </c>
      <c r="E419" s="9">
        <v>1</v>
      </c>
      <c r="F419" s="9" t="s">
        <v>24</v>
      </c>
      <c r="G419" s="9">
        <v>1</v>
      </c>
      <c r="H419" s="6" t="s">
        <v>24</v>
      </c>
      <c r="I419" s="233">
        <v>0</v>
      </c>
      <c r="J419" s="4">
        <f t="shared" ref="J419" si="102">E419*G419*I419</f>
        <v>0</v>
      </c>
      <c r="K419" s="167">
        <v>1</v>
      </c>
      <c r="L419" s="4">
        <f t="shared" ref="L419" si="103">J419*K419</f>
        <v>0</v>
      </c>
      <c r="M419"/>
      <c r="N419" s="4"/>
      <c r="O419"/>
    </row>
    <row r="420" spans="1:15" x14ac:dyDescent="0.25">
      <c r="B420" s="9" t="s">
        <v>15</v>
      </c>
      <c r="C420" t="s">
        <v>189</v>
      </c>
      <c r="D420" s="118" t="s">
        <v>186</v>
      </c>
      <c r="E420" s="9">
        <v>2</v>
      </c>
      <c r="F420" s="9" t="s">
        <v>160</v>
      </c>
      <c r="G420" s="9">
        <v>2</v>
      </c>
      <c r="H420" s="6" t="s">
        <v>159</v>
      </c>
      <c r="I420" s="207">
        <v>41.6</v>
      </c>
      <c r="J420" s="4">
        <f t="shared" ref="J420:J421" si="104">E420*G420*I420</f>
        <v>166.4</v>
      </c>
      <c r="K420" s="167">
        <v>1</v>
      </c>
      <c r="L420" s="4">
        <f t="shared" ref="L420:L421" si="105">J420*K420</f>
        <v>166.4</v>
      </c>
      <c r="M420"/>
      <c r="N420" s="4"/>
      <c r="O420"/>
    </row>
    <row r="421" spans="1:15" x14ac:dyDescent="0.25">
      <c r="B421" s="9" t="s">
        <v>16</v>
      </c>
      <c r="C421" s="107" t="s">
        <v>25</v>
      </c>
      <c r="D421" s="229"/>
      <c r="E421" s="9">
        <v>1</v>
      </c>
      <c r="F421" s="9" t="s">
        <v>24</v>
      </c>
      <c r="G421" s="9">
        <v>1</v>
      </c>
      <c r="H421" s="6" t="s">
        <v>24</v>
      </c>
      <c r="I421" s="4">
        <v>50</v>
      </c>
      <c r="J421" s="4">
        <f t="shared" si="104"/>
        <v>50</v>
      </c>
      <c r="K421" s="167">
        <v>1</v>
      </c>
      <c r="L421" s="4">
        <f t="shared" si="105"/>
        <v>50</v>
      </c>
      <c r="M421"/>
      <c r="N421" s="4"/>
      <c r="O421"/>
    </row>
    <row r="422" spans="1:15" x14ac:dyDescent="0.25">
      <c r="B422" s="9"/>
      <c r="C422"/>
      <c r="D422"/>
      <c r="E422" s="9"/>
      <c r="F422" s="9"/>
      <c r="G422" s="9"/>
      <c r="H422" s="85" t="str">
        <f>H418</f>
        <v>item</v>
      </c>
      <c r="I422" s="86">
        <f>L422/G418</f>
        <v>216.4</v>
      </c>
      <c r="J422" s="87">
        <f>SUM(J420:J421)</f>
        <v>216.4</v>
      </c>
      <c r="K422" s="88"/>
      <c r="L422" s="122">
        <f>SUM(L420:L421)</f>
        <v>216.4</v>
      </c>
      <c r="M422"/>
      <c r="N422" s="89">
        <f>SUM(L420:L421)</f>
        <v>216.4</v>
      </c>
      <c r="O422" s="168">
        <f>N422-L422</f>
        <v>0</v>
      </c>
    </row>
    <row r="423" spans="1:15" x14ac:dyDescent="0.25">
      <c r="B423" s="9"/>
      <c r="C423"/>
      <c r="D423"/>
      <c r="E423" s="9"/>
      <c r="F423" s="9"/>
      <c r="G423" s="9"/>
      <c r="H423" s="85"/>
      <c r="I423" s="86"/>
      <c r="J423" s="87"/>
      <c r="K423" s="88"/>
      <c r="L423" s="232"/>
      <c r="M423"/>
      <c r="N423" s="89"/>
      <c r="O423" s="168"/>
    </row>
    <row r="424" spans="1:15" ht="15.75" thickBot="1" x14ac:dyDescent="0.3">
      <c r="E424" s="126"/>
      <c r="K424" s="84"/>
    </row>
    <row r="425" spans="1:15" ht="15.75" thickBot="1" x14ac:dyDescent="0.3">
      <c r="B425" s="93">
        <v>8</v>
      </c>
      <c r="C425" s="94" t="s">
        <v>40</v>
      </c>
      <c r="D425" s="94" t="str">
        <f>C352</f>
        <v>Construct the 3 new shot put stations</v>
      </c>
      <c r="E425" s="95"/>
      <c r="F425" s="95"/>
      <c r="G425" s="173">
        <v>1</v>
      </c>
      <c r="H425" s="173" t="s">
        <v>24</v>
      </c>
      <c r="I425" s="96">
        <f>L425/G425</f>
        <v>12534.6</v>
      </c>
      <c r="J425" s="97">
        <f>SUM(J352:J424)/2</f>
        <v>12534.6</v>
      </c>
      <c r="K425" s="98"/>
      <c r="L425" s="99">
        <f>SUM(L352:L424)/2</f>
        <v>12534.6</v>
      </c>
      <c r="M425" s="120"/>
      <c r="N425" s="90">
        <f>O425-L425</f>
        <v>0</v>
      </c>
      <c r="O425" s="121">
        <f>SUM(N352:N424)</f>
        <v>12534.599999999999</v>
      </c>
    </row>
    <row r="426" spans="1:15" x14ac:dyDescent="0.25">
      <c r="B426" s="80"/>
      <c r="C426" s="73"/>
      <c r="D426" s="73"/>
      <c r="H426" s="85"/>
      <c r="I426" s="86"/>
      <c r="J426" s="87"/>
      <c r="K426" s="88"/>
      <c r="L426" s="87"/>
      <c r="M426" s="120"/>
      <c r="N426" s="90"/>
      <c r="O426" s="121"/>
    </row>
    <row r="427" spans="1:15" x14ac:dyDescent="0.25">
      <c r="A427" s="115"/>
      <c r="B427" s="224" t="s">
        <v>12</v>
      </c>
      <c r="C427" s="266" t="s">
        <v>13</v>
      </c>
      <c r="D427" s="266"/>
      <c r="E427" s="224" t="s">
        <v>11</v>
      </c>
      <c r="F427" s="266" t="s">
        <v>10</v>
      </c>
      <c r="G427" s="266"/>
      <c r="H427" s="266"/>
      <c r="I427" s="70" t="s">
        <v>9</v>
      </c>
      <c r="J427" s="70" t="s">
        <v>0</v>
      </c>
      <c r="K427" s="224" t="s">
        <v>7</v>
      </c>
      <c r="L427" s="70" t="s">
        <v>8</v>
      </c>
    </row>
    <row r="428" spans="1:15" ht="15.75" x14ac:dyDescent="0.25">
      <c r="B428" s="74">
        <v>9</v>
      </c>
      <c r="C428" s="75" t="s">
        <v>223</v>
      </c>
      <c r="D428" s="231" t="s">
        <v>341</v>
      </c>
    </row>
    <row r="429" spans="1:15" ht="15.75" x14ac:dyDescent="0.25">
      <c r="C429" s="75"/>
    </row>
    <row r="430" spans="1:15" ht="15.75" x14ac:dyDescent="0.25">
      <c r="B430" s="80">
        <v>9.1</v>
      </c>
      <c r="C430" s="124" t="s">
        <v>287</v>
      </c>
      <c r="D430" s="125"/>
      <c r="G430" s="123">
        <v>1</v>
      </c>
      <c r="H430" s="81" t="s">
        <v>24</v>
      </c>
    </row>
    <row r="431" spans="1:15" x14ac:dyDescent="0.25">
      <c r="B431" s="1" t="s">
        <v>286</v>
      </c>
      <c r="C431" s="165" t="s">
        <v>288</v>
      </c>
      <c r="D431" s="214" t="s">
        <v>200</v>
      </c>
      <c r="E431" s="9"/>
      <c r="F431" s="9"/>
      <c r="G431" s="1">
        <v>35</v>
      </c>
      <c r="H431" s="166" t="s">
        <v>86</v>
      </c>
      <c r="I431" s="4"/>
      <c r="J431" s="4"/>
      <c r="K431"/>
      <c r="L431" s="4"/>
      <c r="M431"/>
      <c r="N431" s="4"/>
      <c r="O431"/>
    </row>
    <row r="432" spans="1:15" x14ac:dyDescent="0.25">
      <c r="B432" s="9" t="s">
        <v>14</v>
      </c>
      <c r="C432" s="107" t="s">
        <v>236</v>
      </c>
      <c r="D432" s="102" t="s">
        <v>184</v>
      </c>
      <c r="E432" s="9">
        <v>1</v>
      </c>
      <c r="F432" s="9" t="s">
        <v>24</v>
      </c>
      <c r="G432" s="9">
        <v>9</v>
      </c>
      <c r="H432" s="6" t="s">
        <v>159</v>
      </c>
      <c r="I432" s="4">
        <v>90</v>
      </c>
      <c r="J432" s="4">
        <f t="shared" ref="J432:J436" si="106">E432*G432*I432</f>
        <v>810</v>
      </c>
      <c r="K432" s="167">
        <v>1</v>
      </c>
      <c r="L432" s="4">
        <f t="shared" ref="L432:L436" si="107">J432*K432</f>
        <v>810</v>
      </c>
      <c r="M432"/>
      <c r="N432" s="4"/>
      <c r="O432"/>
    </row>
    <row r="433" spans="2:15" x14ac:dyDescent="0.25">
      <c r="B433" s="9" t="s">
        <v>15</v>
      </c>
      <c r="C433" t="s">
        <v>189</v>
      </c>
      <c r="D433" s="118" t="s">
        <v>186</v>
      </c>
      <c r="E433" s="9">
        <v>2</v>
      </c>
      <c r="F433" s="9" t="s">
        <v>160</v>
      </c>
      <c r="G433" s="9">
        <v>9</v>
      </c>
      <c r="H433" s="6" t="s">
        <v>159</v>
      </c>
      <c r="I433" s="207">
        <v>41.6</v>
      </c>
      <c r="J433" s="4">
        <f t="shared" si="106"/>
        <v>748.80000000000007</v>
      </c>
      <c r="K433" s="167">
        <v>1</v>
      </c>
      <c r="L433" s="4">
        <f t="shared" si="107"/>
        <v>748.80000000000007</v>
      </c>
      <c r="M433"/>
      <c r="N433" s="4"/>
      <c r="O433"/>
    </row>
    <row r="434" spans="2:15" x14ac:dyDescent="0.25">
      <c r="B434" s="9" t="s">
        <v>16</v>
      </c>
      <c r="C434" s="234" t="s">
        <v>274</v>
      </c>
      <c r="D434" s="102" t="s">
        <v>275</v>
      </c>
      <c r="E434" s="175">
        <v>1</v>
      </c>
      <c r="F434" s="175" t="s">
        <v>24</v>
      </c>
      <c r="G434" s="175">
        <v>70</v>
      </c>
      <c r="H434" s="6" t="s">
        <v>124</v>
      </c>
      <c r="I434" s="236">
        <v>0</v>
      </c>
      <c r="J434" s="177">
        <f t="shared" si="106"/>
        <v>0</v>
      </c>
      <c r="K434" s="180">
        <v>1</v>
      </c>
      <c r="L434" s="177">
        <f t="shared" si="107"/>
        <v>0</v>
      </c>
      <c r="M434"/>
      <c r="N434" s="4"/>
      <c r="O434"/>
    </row>
    <row r="435" spans="2:15" x14ac:dyDescent="0.25">
      <c r="B435" s="9" t="s">
        <v>17</v>
      </c>
      <c r="C435" s="107" t="s">
        <v>228</v>
      </c>
      <c r="D435" s="102" t="s">
        <v>184</v>
      </c>
      <c r="E435" s="9">
        <v>1</v>
      </c>
      <c r="F435" s="9" t="s">
        <v>24</v>
      </c>
      <c r="G435" s="9">
        <v>9</v>
      </c>
      <c r="H435" s="6" t="s">
        <v>159</v>
      </c>
      <c r="I435" s="4">
        <v>100</v>
      </c>
      <c r="J435" s="4">
        <f t="shared" si="106"/>
        <v>900</v>
      </c>
      <c r="K435" s="167">
        <v>1</v>
      </c>
      <c r="L435" s="4">
        <f t="shared" si="107"/>
        <v>900</v>
      </c>
      <c r="M435"/>
      <c r="N435" s="4"/>
      <c r="O435"/>
    </row>
    <row r="436" spans="2:15" x14ac:dyDescent="0.25">
      <c r="B436" s="9" t="s">
        <v>18</v>
      </c>
      <c r="C436" s="107" t="s">
        <v>25</v>
      </c>
      <c r="D436" s="118"/>
      <c r="E436" s="9">
        <v>1</v>
      </c>
      <c r="F436" s="9" t="s">
        <v>24</v>
      </c>
      <c r="G436" s="9">
        <v>1</v>
      </c>
      <c r="H436" s="6" t="s">
        <v>24</v>
      </c>
      <c r="I436" s="4">
        <v>50</v>
      </c>
      <c r="J436" s="4">
        <f t="shared" si="106"/>
        <v>50</v>
      </c>
      <c r="K436" s="167">
        <v>1</v>
      </c>
      <c r="L436" s="4">
        <f t="shared" si="107"/>
        <v>50</v>
      </c>
      <c r="M436"/>
      <c r="N436" s="4"/>
      <c r="O436"/>
    </row>
    <row r="437" spans="2:15" x14ac:dyDescent="0.25">
      <c r="B437" s="9"/>
      <c r="C437"/>
      <c r="D437"/>
      <c r="E437" s="9"/>
      <c r="F437" s="9"/>
      <c r="G437" s="9"/>
      <c r="H437" s="85" t="str">
        <f>H431</f>
        <v>m3</v>
      </c>
      <c r="I437" s="86">
        <f>L437/G431</f>
        <v>71.680000000000007</v>
      </c>
      <c r="J437" s="87">
        <f>SUM(J432:J436)</f>
        <v>2508.8000000000002</v>
      </c>
      <c r="K437" s="88"/>
      <c r="L437" s="122">
        <f>SUM(L432:L436)</f>
        <v>2508.8000000000002</v>
      </c>
      <c r="M437"/>
      <c r="N437" s="89">
        <f>SUM(L432:L436)</f>
        <v>2508.8000000000002</v>
      </c>
      <c r="O437" s="168">
        <f>N437-L437</f>
        <v>0</v>
      </c>
    </row>
    <row r="438" spans="2:15" x14ac:dyDescent="0.25">
      <c r="B438" s="9"/>
      <c r="C438"/>
      <c r="D438"/>
      <c r="E438" s="9"/>
      <c r="F438" s="9"/>
      <c r="G438" s="9"/>
      <c r="H438" s="85"/>
      <c r="I438" s="86"/>
      <c r="J438" s="87"/>
      <c r="K438" s="88"/>
      <c r="L438" s="87"/>
      <c r="M438"/>
      <c r="N438" s="89"/>
      <c r="O438"/>
    </row>
    <row r="439" spans="2:15" x14ac:dyDescent="0.25">
      <c r="B439" s="1" t="s">
        <v>290</v>
      </c>
      <c r="C439" s="165" t="s">
        <v>143</v>
      </c>
      <c r="D439" s="214" t="s">
        <v>240</v>
      </c>
      <c r="E439" s="9"/>
      <c r="F439" s="9"/>
      <c r="G439" s="1">
        <v>78</v>
      </c>
      <c r="H439" s="166" t="s">
        <v>88</v>
      </c>
      <c r="I439" s="4"/>
      <c r="J439" s="4"/>
      <c r="K439"/>
      <c r="L439" s="4"/>
      <c r="M439"/>
      <c r="N439" s="4"/>
      <c r="O439"/>
    </row>
    <row r="440" spans="2:15" x14ac:dyDescent="0.25">
      <c r="B440" s="9" t="s">
        <v>14</v>
      </c>
      <c r="C440" s="107" t="s">
        <v>185</v>
      </c>
      <c r="D440" s="102" t="s">
        <v>162</v>
      </c>
      <c r="E440" s="9">
        <v>1</v>
      </c>
      <c r="F440" s="9" t="s">
        <v>24</v>
      </c>
      <c r="G440" s="9">
        <v>1</v>
      </c>
      <c r="H440" s="6" t="s">
        <v>194</v>
      </c>
      <c r="I440" s="4">
        <v>120</v>
      </c>
      <c r="J440" s="4">
        <f t="shared" ref="J440:J443" si="108">E440*G440*I440</f>
        <v>120</v>
      </c>
      <c r="K440" s="167">
        <v>1</v>
      </c>
      <c r="L440" s="4">
        <f t="shared" ref="L440:L443" si="109">J440*K440</f>
        <v>120</v>
      </c>
      <c r="M440"/>
      <c r="N440" s="4"/>
      <c r="O440"/>
    </row>
    <row r="441" spans="2:15" x14ac:dyDescent="0.25">
      <c r="B441" s="9" t="s">
        <v>15</v>
      </c>
      <c r="C441" t="s">
        <v>189</v>
      </c>
      <c r="D441" s="118" t="s">
        <v>186</v>
      </c>
      <c r="E441" s="9">
        <v>2</v>
      </c>
      <c r="F441" s="9" t="s">
        <v>160</v>
      </c>
      <c r="G441" s="9">
        <v>0</v>
      </c>
      <c r="H441" s="6" t="s">
        <v>159</v>
      </c>
      <c r="I441" s="207">
        <v>41.6</v>
      </c>
      <c r="J441" s="4">
        <f t="shared" si="108"/>
        <v>0</v>
      </c>
      <c r="K441" s="167">
        <v>1</v>
      </c>
      <c r="L441" s="4">
        <f t="shared" si="109"/>
        <v>0</v>
      </c>
      <c r="M441"/>
      <c r="N441" s="4"/>
      <c r="O441"/>
    </row>
    <row r="442" spans="2:15" x14ac:dyDescent="0.25">
      <c r="B442" s="9" t="s">
        <v>16</v>
      </c>
      <c r="C442" s="107" t="s">
        <v>229</v>
      </c>
      <c r="D442" s="118"/>
      <c r="E442" s="9">
        <v>1</v>
      </c>
      <c r="F442" s="9" t="s">
        <v>24</v>
      </c>
      <c r="G442" s="9">
        <v>2</v>
      </c>
      <c r="H442" s="6" t="s">
        <v>37</v>
      </c>
      <c r="I442" s="4">
        <v>100</v>
      </c>
      <c r="J442" s="4">
        <f t="shared" si="108"/>
        <v>200</v>
      </c>
      <c r="K442" s="167">
        <v>1</v>
      </c>
      <c r="L442" s="4">
        <f t="shared" si="109"/>
        <v>200</v>
      </c>
      <c r="M442"/>
      <c r="N442" s="4"/>
      <c r="O442"/>
    </row>
    <row r="443" spans="2:15" x14ac:dyDescent="0.25">
      <c r="B443" s="9" t="s">
        <v>17</v>
      </c>
      <c r="C443" s="107" t="s">
        <v>25</v>
      </c>
      <c r="D443" s="118"/>
      <c r="E443" s="9">
        <v>1</v>
      </c>
      <c r="F443" s="9" t="s">
        <v>24</v>
      </c>
      <c r="G443" s="9">
        <v>1</v>
      </c>
      <c r="H443" s="6" t="s">
        <v>24</v>
      </c>
      <c r="I443" s="4">
        <v>50</v>
      </c>
      <c r="J443" s="4">
        <f t="shared" si="108"/>
        <v>50</v>
      </c>
      <c r="K443" s="167">
        <v>1</v>
      </c>
      <c r="L443" s="4">
        <f t="shared" si="109"/>
        <v>50</v>
      </c>
      <c r="M443"/>
      <c r="N443" s="4"/>
      <c r="O443"/>
    </row>
    <row r="444" spans="2:15" x14ac:dyDescent="0.25">
      <c r="B444" s="9"/>
      <c r="C444"/>
      <c r="D444"/>
      <c r="E444" s="9"/>
      <c r="F444" s="9"/>
      <c r="G444" s="9"/>
      <c r="H444" s="85" t="str">
        <f>H439</f>
        <v>m2</v>
      </c>
      <c r="I444" s="86">
        <f>L444/G439</f>
        <v>4.7435897435897436</v>
      </c>
      <c r="J444" s="87">
        <f>SUM(J440:J443)</f>
        <v>370</v>
      </c>
      <c r="K444" s="88"/>
      <c r="L444" s="122">
        <f>SUM(L440:L443)</f>
        <v>370</v>
      </c>
      <c r="M444"/>
      <c r="N444" s="89">
        <f>SUM(L440:L443)</f>
        <v>370</v>
      </c>
      <c r="O444" s="168">
        <f>N444-L444</f>
        <v>0</v>
      </c>
    </row>
    <row r="445" spans="2:15" x14ac:dyDescent="0.25">
      <c r="B445" s="9"/>
      <c r="C445"/>
      <c r="D445"/>
      <c r="E445" s="9"/>
      <c r="F445" s="9"/>
      <c r="G445" s="9"/>
      <c r="H445" s="85"/>
      <c r="I445" s="86"/>
      <c r="J445" s="87"/>
      <c r="K445" s="88"/>
      <c r="L445" s="87"/>
      <c r="M445"/>
      <c r="N445" s="89"/>
      <c r="O445" s="168"/>
    </row>
    <row r="446" spans="2:15" x14ac:dyDescent="0.25">
      <c r="B446" s="1" t="s">
        <v>291</v>
      </c>
      <c r="C446" s="165" t="s">
        <v>289</v>
      </c>
      <c r="D446" s="214" t="s">
        <v>200</v>
      </c>
      <c r="E446" s="9"/>
      <c r="F446" s="9"/>
      <c r="G446" s="1">
        <v>78</v>
      </c>
      <c r="H446" s="166" t="s">
        <v>88</v>
      </c>
      <c r="I446" s="4"/>
      <c r="J446" s="4"/>
      <c r="K446"/>
      <c r="L446" s="4"/>
      <c r="M446"/>
      <c r="N446" s="4"/>
      <c r="O446"/>
    </row>
    <row r="447" spans="2:15" x14ac:dyDescent="0.25">
      <c r="B447" s="9" t="s">
        <v>14</v>
      </c>
      <c r="C447" t="s">
        <v>239</v>
      </c>
      <c r="D447" s="82"/>
      <c r="E447" s="9">
        <v>1</v>
      </c>
      <c r="F447" s="9" t="s">
        <v>24</v>
      </c>
      <c r="G447" s="170">
        <v>50</v>
      </c>
      <c r="H447" s="6" t="s">
        <v>124</v>
      </c>
      <c r="I447" s="4">
        <v>30</v>
      </c>
      <c r="J447" s="4">
        <f t="shared" ref="J447:J449" si="110">E447*G447*I447</f>
        <v>1500</v>
      </c>
      <c r="K447" s="167">
        <v>1</v>
      </c>
      <c r="L447" s="4">
        <f t="shared" ref="L447:L449" si="111">J447*K447</f>
        <v>1500</v>
      </c>
      <c r="M447"/>
      <c r="N447" s="4"/>
      <c r="O447"/>
    </row>
    <row r="448" spans="2:15" x14ac:dyDescent="0.25">
      <c r="B448" s="9" t="s">
        <v>15</v>
      </c>
      <c r="C448" s="107" t="s">
        <v>236</v>
      </c>
      <c r="D448" s="102" t="s">
        <v>184</v>
      </c>
      <c r="E448" s="9">
        <v>1</v>
      </c>
      <c r="F448" s="9" t="s">
        <v>24</v>
      </c>
      <c r="G448" s="9">
        <v>9</v>
      </c>
      <c r="H448" s="6" t="s">
        <v>159</v>
      </c>
      <c r="I448" s="4">
        <v>100</v>
      </c>
      <c r="J448" s="4">
        <f t="shared" si="110"/>
        <v>900</v>
      </c>
      <c r="K448" s="167">
        <v>1</v>
      </c>
      <c r="L448" s="4">
        <f t="shared" si="111"/>
        <v>900</v>
      </c>
      <c r="M448"/>
      <c r="N448" s="4"/>
      <c r="O448"/>
    </row>
    <row r="449" spans="2:15" x14ac:dyDescent="0.25">
      <c r="B449" s="9" t="s">
        <v>16</v>
      </c>
      <c r="C449" s="107" t="s">
        <v>185</v>
      </c>
      <c r="D449" s="102" t="s">
        <v>162</v>
      </c>
      <c r="E449" s="9">
        <v>1</v>
      </c>
      <c r="F449" s="9" t="s">
        <v>24</v>
      </c>
      <c r="G449" s="9">
        <v>1</v>
      </c>
      <c r="H449" s="6" t="s">
        <v>194</v>
      </c>
      <c r="I449" s="4">
        <v>120</v>
      </c>
      <c r="J449" s="4">
        <f t="shared" si="110"/>
        <v>120</v>
      </c>
      <c r="K449" s="167">
        <v>1</v>
      </c>
      <c r="L449" s="4">
        <f t="shared" si="111"/>
        <v>120</v>
      </c>
      <c r="M449"/>
      <c r="N449" s="4"/>
      <c r="O449"/>
    </row>
    <row r="450" spans="2:15" x14ac:dyDescent="0.25">
      <c r="B450" s="9" t="s">
        <v>17</v>
      </c>
      <c r="C450" t="s">
        <v>189</v>
      </c>
      <c r="D450" s="118" t="s">
        <v>186</v>
      </c>
      <c r="E450" s="9">
        <v>2</v>
      </c>
      <c r="F450" s="9" t="s">
        <v>160</v>
      </c>
      <c r="G450" s="9">
        <v>9</v>
      </c>
      <c r="H450" s="6" t="s">
        <v>159</v>
      </c>
      <c r="I450" s="207">
        <v>41.6</v>
      </c>
      <c r="J450" s="4">
        <f>E450*G450*I450</f>
        <v>748.80000000000007</v>
      </c>
      <c r="K450" s="167">
        <v>1</v>
      </c>
      <c r="L450" s="4">
        <f>J450*K450</f>
        <v>748.80000000000007</v>
      </c>
      <c r="M450"/>
      <c r="N450" s="4"/>
      <c r="O450"/>
    </row>
    <row r="451" spans="2:15" x14ac:dyDescent="0.25">
      <c r="B451" s="9" t="s">
        <v>18</v>
      </c>
      <c r="C451" s="107" t="s">
        <v>229</v>
      </c>
      <c r="D451" s="118"/>
      <c r="E451" s="9">
        <v>1</v>
      </c>
      <c r="F451" s="9" t="s">
        <v>24</v>
      </c>
      <c r="G451" s="9">
        <v>2</v>
      </c>
      <c r="H451" s="6" t="s">
        <v>37</v>
      </c>
      <c r="I451" s="4">
        <v>100</v>
      </c>
      <c r="J451" s="4">
        <f t="shared" ref="J451:J452" si="112">E451*G451*I451</f>
        <v>200</v>
      </c>
      <c r="K451" s="167">
        <v>1</v>
      </c>
      <c r="L451" s="4">
        <f t="shared" ref="L451:L452" si="113">J451*K451</f>
        <v>200</v>
      </c>
      <c r="M451"/>
      <c r="N451" s="4"/>
      <c r="O451"/>
    </row>
    <row r="452" spans="2:15" x14ac:dyDescent="0.25">
      <c r="B452" s="9" t="s">
        <v>19</v>
      </c>
      <c r="C452" s="107" t="s">
        <v>25</v>
      </c>
      <c r="D452" s="118"/>
      <c r="E452" s="9">
        <v>1</v>
      </c>
      <c r="F452" s="9" t="s">
        <v>24</v>
      </c>
      <c r="G452" s="9">
        <v>1</v>
      </c>
      <c r="H452" s="6" t="s">
        <v>24</v>
      </c>
      <c r="I452" s="4">
        <v>50</v>
      </c>
      <c r="J452" s="4">
        <f t="shared" si="112"/>
        <v>50</v>
      </c>
      <c r="K452" s="167">
        <v>1</v>
      </c>
      <c r="L452" s="4">
        <f t="shared" si="113"/>
        <v>50</v>
      </c>
      <c r="M452"/>
      <c r="N452" s="4"/>
      <c r="O452"/>
    </row>
    <row r="453" spans="2:15" x14ac:dyDescent="0.25">
      <c r="B453" s="9"/>
      <c r="C453"/>
      <c r="D453"/>
      <c r="E453" s="9"/>
      <c r="F453" s="9"/>
      <c r="G453" s="9"/>
      <c r="H453" s="85" t="str">
        <f>H446</f>
        <v>m2</v>
      </c>
      <c r="I453" s="86">
        <f>L453/G446</f>
        <v>45.112820512820512</v>
      </c>
      <c r="J453" s="87">
        <f>SUM(J447:J452)</f>
        <v>3518.8</v>
      </c>
      <c r="K453" s="88"/>
      <c r="L453" s="122">
        <f>SUM(L447:L452)</f>
        <v>3518.8</v>
      </c>
      <c r="M453"/>
      <c r="N453" s="89">
        <f>SUM(L447:L452)</f>
        <v>3518.8</v>
      </c>
      <c r="O453" s="168">
        <f>N453-L453</f>
        <v>0</v>
      </c>
    </row>
    <row r="454" spans="2:15" x14ac:dyDescent="0.25">
      <c r="B454" s="9"/>
      <c r="C454"/>
      <c r="D454"/>
      <c r="E454" s="9"/>
      <c r="F454" s="9"/>
      <c r="G454" s="9"/>
      <c r="H454" s="85"/>
      <c r="I454" s="86"/>
      <c r="J454" s="87"/>
      <c r="K454" s="88"/>
      <c r="L454" s="87"/>
      <c r="M454"/>
      <c r="N454" s="89"/>
      <c r="O454" s="168"/>
    </row>
    <row r="455" spans="2:15" x14ac:dyDescent="0.25">
      <c r="B455" s="1" t="s">
        <v>292</v>
      </c>
      <c r="C455" s="165" t="s">
        <v>230</v>
      </c>
      <c r="D455" s="214" t="s">
        <v>199</v>
      </c>
      <c r="E455" s="9"/>
      <c r="F455" s="9"/>
      <c r="G455" s="1">
        <v>105</v>
      </c>
      <c r="H455" s="166" t="s">
        <v>201</v>
      </c>
      <c r="I455" s="4"/>
      <c r="J455" s="4"/>
      <c r="K455"/>
      <c r="L455" s="4"/>
      <c r="M455"/>
      <c r="N455" s="4"/>
      <c r="O455"/>
    </row>
    <row r="456" spans="2:15" x14ac:dyDescent="0.25">
      <c r="B456" s="9" t="s">
        <v>14</v>
      </c>
      <c r="C456" s="107" t="s">
        <v>296</v>
      </c>
      <c r="D456" s="82" t="s">
        <v>231</v>
      </c>
      <c r="E456" s="9">
        <v>1</v>
      </c>
      <c r="F456" s="9" t="s">
        <v>24</v>
      </c>
      <c r="G456" s="9">
        <v>52</v>
      </c>
      <c r="H456" s="6" t="s">
        <v>201</v>
      </c>
      <c r="I456" s="4">
        <v>20</v>
      </c>
      <c r="J456" s="4">
        <f t="shared" ref="J456:J460" si="114">E456*G456*I456</f>
        <v>1040</v>
      </c>
      <c r="K456" s="167">
        <v>1</v>
      </c>
      <c r="L456" s="4">
        <f t="shared" ref="L456:L460" si="115">J456*K456</f>
        <v>1040</v>
      </c>
      <c r="M456"/>
      <c r="N456" s="4"/>
      <c r="O456"/>
    </row>
    <row r="457" spans="2:15" x14ac:dyDescent="0.25">
      <c r="B457" s="9" t="s">
        <v>15</v>
      </c>
      <c r="C457" s="107" t="s">
        <v>293</v>
      </c>
      <c r="D457" s="82" t="s">
        <v>294</v>
      </c>
      <c r="E457" s="9">
        <v>1</v>
      </c>
      <c r="F457" s="9" t="s">
        <v>24</v>
      </c>
      <c r="G457" s="9">
        <v>52</v>
      </c>
      <c r="H457" s="6" t="s">
        <v>201</v>
      </c>
      <c r="I457" s="4">
        <v>20</v>
      </c>
      <c r="J457" s="4">
        <f t="shared" ref="J457" si="116">E457*G457*I457</f>
        <v>1040</v>
      </c>
      <c r="K457" s="167">
        <v>1</v>
      </c>
      <c r="L457" s="4">
        <f t="shared" ref="L457" si="117">J457*K457</f>
        <v>1040</v>
      </c>
      <c r="M457"/>
      <c r="N457" s="4"/>
      <c r="O457"/>
    </row>
    <row r="458" spans="2:15" x14ac:dyDescent="0.25">
      <c r="B458" s="9" t="s">
        <v>16</v>
      </c>
      <c r="C458" t="s">
        <v>163</v>
      </c>
      <c r="D458" s="104"/>
      <c r="E458" s="9">
        <v>1</v>
      </c>
      <c r="F458" s="9" t="s">
        <v>24</v>
      </c>
      <c r="G458" s="9">
        <v>1</v>
      </c>
      <c r="H458" s="6" t="s">
        <v>24</v>
      </c>
      <c r="I458" s="4">
        <v>200</v>
      </c>
      <c r="J458" s="4">
        <f t="shared" si="114"/>
        <v>200</v>
      </c>
      <c r="K458" s="167">
        <v>1</v>
      </c>
      <c r="L458" s="4">
        <f t="shared" si="115"/>
        <v>200</v>
      </c>
      <c r="M458"/>
      <c r="N458" s="4"/>
      <c r="O458"/>
    </row>
    <row r="459" spans="2:15" x14ac:dyDescent="0.25">
      <c r="B459" s="9" t="s">
        <v>17</v>
      </c>
      <c r="C459" t="s">
        <v>295</v>
      </c>
      <c r="D459" s="82" t="s">
        <v>138</v>
      </c>
      <c r="E459" s="9">
        <v>2</v>
      </c>
      <c r="F459" s="9" t="s">
        <v>309</v>
      </c>
      <c r="G459" s="9">
        <v>18</v>
      </c>
      <c r="H459" s="6" t="s">
        <v>159</v>
      </c>
      <c r="I459" s="174">
        <v>70</v>
      </c>
      <c r="J459" s="4">
        <f t="shared" si="114"/>
        <v>2520</v>
      </c>
      <c r="K459" s="167">
        <v>1</v>
      </c>
      <c r="L459" s="4">
        <f t="shared" si="115"/>
        <v>2520</v>
      </c>
      <c r="M459"/>
      <c r="N459" s="4"/>
      <c r="O459"/>
    </row>
    <row r="460" spans="2:15" x14ac:dyDescent="0.25">
      <c r="B460" s="9" t="s">
        <v>18</v>
      </c>
      <c r="C460" s="107" t="s">
        <v>25</v>
      </c>
      <c r="D460" s="118"/>
      <c r="E460" s="9">
        <v>1</v>
      </c>
      <c r="F460" s="9" t="s">
        <v>24</v>
      </c>
      <c r="G460" s="9">
        <v>1</v>
      </c>
      <c r="H460" s="6" t="s">
        <v>24</v>
      </c>
      <c r="I460" s="4">
        <v>50</v>
      </c>
      <c r="J460" s="4">
        <f t="shared" si="114"/>
        <v>50</v>
      </c>
      <c r="K460" s="167">
        <v>1</v>
      </c>
      <c r="L460" s="4">
        <f t="shared" si="115"/>
        <v>50</v>
      </c>
      <c r="M460"/>
      <c r="N460" s="4"/>
      <c r="O460"/>
    </row>
    <row r="461" spans="2:15" x14ac:dyDescent="0.25">
      <c r="B461" s="9"/>
      <c r="C461"/>
      <c r="D461"/>
      <c r="E461" s="9"/>
      <c r="F461" s="9"/>
      <c r="G461" s="9"/>
      <c r="H461" s="85" t="str">
        <f>H455</f>
        <v>m</v>
      </c>
      <c r="I461" s="86">
        <f>L461/G455</f>
        <v>46.19047619047619</v>
      </c>
      <c r="J461" s="87">
        <f>SUM(J456:J460)</f>
        <v>4850</v>
      </c>
      <c r="K461" s="88"/>
      <c r="L461" s="122">
        <f>SUM(L456:L460)</f>
        <v>4850</v>
      </c>
      <c r="M461"/>
      <c r="N461" s="89">
        <f>SUM(L456:L460)</f>
        <v>4850</v>
      </c>
      <c r="O461" s="168">
        <f>N461-L461</f>
        <v>0</v>
      </c>
    </row>
    <row r="462" spans="2:15" x14ac:dyDescent="0.25">
      <c r="B462" s="9"/>
      <c r="C462"/>
      <c r="D462"/>
      <c r="E462" s="9"/>
      <c r="F462" s="9"/>
      <c r="G462" s="9"/>
      <c r="H462" s="85"/>
      <c r="I462" s="86"/>
      <c r="J462" s="87"/>
      <c r="K462" s="88"/>
      <c r="L462" s="87"/>
      <c r="M462"/>
      <c r="N462" s="89"/>
      <c r="O462" s="168"/>
    </row>
    <row r="463" spans="2:15" x14ac:dyDescent="0.25">
      <c r="B463" s="1" t="s">
        <v>298</v>
      </c>
      <c r="C463" s="165" t="s">
        <v>245</v>
      </c>
      <c r="D463" s="214"/>
      <c r="E463" s="9"/>
      <c r="F463" s="9"/>
      <c r="G463" s="1">
        <v>1</v>
      </c>
      <c r="H463" s="166" t="s">
        <v>24</v>
      </c>
      <c r="I463" s="4"/>
      <c r="J463" s="4"/>
      <c r="K463"/>
      <c r="L463" s="4"/>
      <c r="M463"/>
      <c r="N463" s="4"/>
      <c r="O463"/>
    </row>
    <row r="464" spans="2:15" x14ac:dyDescent="0.25">
      <c r="B464" s="9" t="s">
        <v>14</v>
      </c>
      <c r="C464" s="107" t="s">
        <v>297</v>
      </c>
      <c r="D464" s="82" t="s">
        <v>138</v>
      </c>
      <c r="E464" s="9">
        <v>4</v>
      </c>
      <c r="F464" s="9" t="s">
        <v>24</v>
      </c>
      <c r="G464" s="9">
        <v>1</v>
      </c>
      <c r="H464" s="6" t="s">
        <v>24</v>
      </c>
      <c r="I464" s="258">
        <v>200</v>
      </c>
      <c r="J464" s="4">
        <f t="shared" ref="J464:J468" si="118">E464*G464*I464</f>
        <v>800</v>
      </c>
      <c r="K464" s="167">
        <v>1</v>
      </c>
      <c r="L464" s="4">
        <f t="shared" ref="L464:L468" si="119">J464*K464</f>
        <v>800</v>
      </c>
      <c r="M464"/>
      <c r="N464" s="4"/>
      <c r="O464"/>
    </row>
    <row r="465" spans="2:15" x14ac:dyDescent="0.25">
      <c r="B465" s="9" t="s">
        <v>15</v>
      </c>
      <c r="C465" s="107" t="s">
        <v>347</v>
      </c>
      <c r="D465" s="82" t="s">
        <v>138</v>
      </c>
      <c r="E465" s="9">
        <v>1</v>
      </c>
      <c r="F465" s="9" t="s">
        <v>24</v>
      </c>
      <c r="G465" s="9">
        <v>52</v>
      </c>
      <c r="H465" s="6" t="s">
        <v>37</v>
      </c>
      <c r="I465" s="258">
        <v>40</v>
      </c>
      <c r="J465" s="4">
        <f t="shared" ref="J465" si="120">E465*G465*I465</f>
        <v>2080</v>
      </c>
      <c r="K465" s="167">
        <v>1</v>
      </c>
      <c r="L465" s="4">
        <f t="shared" ref="L465" si="121">J465*K465</f>
        <v>2080</v>
      </c>
      <c r="M465"/>
      <c r="N465" s="4"/>
      <c r="O465"/>
    </row>
    <row r="466" spans="2:15" x14ac:dyDescent="0.25">
      <c r="B466" s="9" t="s">
        <v>16</v>
      </c>
      <c r="C466" t="s">
        <v>163</v>
      </c>
      <c r="D466" s="104"/>
      <c r="E466" s="9">
        <v>1</v>
      </c>
      <c r="F466" s="9" t="s">
        <v>24</v>
      </c>
      <c r="G466" s="9">
        <v>1</v>
      </c>
      <c r="H466" s="6" t="s">
        <v>24</v>
      </c>
      <c r="I466" s="258">
        <v>500</v>
      </c>
      <c r="J466" s="4">
        <f t="shared" si="118"/>
        <v>500</v>
      </c>
      <c r="K466" s="167">
        <v>1</v>
      </c>
      <c r="L466" s="4">
        <f t="shared" si="119"/>
        <v>500</v>
      </c>
      <c r="M466"/>
      <c r="N466" s="4"/>
      <c r="O466"/>
    </row>
    <row r="467" spans="2:15" x14ac:dyDescent="0.25">
      <c r="B467" s="9" t="s">
        <v>17</v>
      </c>
      <c r="C467" t="s">
        <v>189</v>
      </c>
      <c r="D467" s="118" t="s">
        <v>186</v>
      </c>
      <c r="E467" s="9">
        <v>2</v>
      </c>
      <c r="F467" s="9" t="s">
        <v>160</v>
      </c>
      <c r="G467" s="9">
        <v>9</v>
      </c>
      <c r="H467" s="6" t="s">
        <v>159</v>
      </c>
      <c r="I467" s="207">
        <v>41.6</v>
      </c>
      <c r="J467" s="4">
        <f t="shared" si="118"/>
        <v>748.80000000000007</v>
      </c>
      <c r="K467" s="167">
        <v>1</v>
      </c>
      <c r="L467" s="4">
        <f t="shared" si="119"/>
        <v>748.80000000000007</v>
      </c>
      <c r="M467"/>
      <c r="N467" s="4"/>
      <c r="O467"/>
    </row>
    <row r="468" spans="2:15" x14ac:dyDescent="0.25">
      <c r="B468" s="9" t="s">
        <v>18</v>
      </c>
      <c r="C468" s="107" t="s">
        <v>25</v>
      </c>
      <c r="D468" s="118"/>
      <c r="E468" s="9">
        <v>1</v>
      </c>
      <c r="F468" s="9" t="s">
        <v>24</v>
      </c>
      <c r="G468" s="9">
        <v>1</v>
      </c>
      <c r="H468" s="6" t="s">
        <v>24</v>
      </c>
      <c r="I468" s="4">
        <v>50</v>
      </c>
      <c r="J468" s="4">
        <f t="shared" si="118"/>
        <v>50</v>
      </c>
      <c r="K468" s="167">
        <v>1</v>
      </c>
      <c r="L468" s="4">
        <f t="shared" si="119"/>
        <v>50</v>
      </c>
      <c r="M468"/>
      <c r="N468" s="4"/>
      <c r="O468"/>
    </row>
    <row r="469" spans="2:15" x14ac:dyDescent="0.25">
      <c r="B469" s="9"/>
      <c r="C469"/>
      <c r="D469"/>
      <c r="E469" s="9"/>
      <c r="F469" s="9"/>
      <c r="G469" s="9"/>
      <c r="H469" s="85" t="str">
        <f>H463</f>
        <v>item</v>
      </c>
      <c r="I469" s="86">
        <f>L469/G463</f>
        <v>4178.8</v>
      </c>
      <c r="J469" s="87">
        <f>SUM(J464:J468)</f>
        <v>4178.8</v>
      </c>
      <c r="K469" s="88"/>
      <c r="L469" s="122">
        <f>SUM(L464:L468)</f>
        <v>4178.8</v>
      </c>
      <c r="M469"/>
      <c r="N469" s="89">
        <f>SUM(L464:L468)</f>
        <v>4178.8</v>
      </c>
      <c r="O469" s="168">
        <f>N469-L469</f>
        <v>0</v>
      </c>
    </row>
    <row r="470" spans="2:15" x14ac:dyDescent="0.25">
      <c r="B470" s="9"/>
      <c r="C470"/>
      <c r="D470"/>
      <c r="E470" s="9"/>
      <c r="F470" s="9"/>
      <c r="G470" s="9"/>
      <c r="H470" s="85"/>
      <c r="I470" s="86"/>
      <c r="J470" s="87"/>
      <c r="K470" s="88"/>
      <c r="L470" s="87"/>
      <c r="M470"/>
      <c r="N470" s="89"/>
      <c r="O470" s="168"/>
    </row>
    <row r="471" spans="2:15" x14ac:dyDescent="0.25">
      <c r="B471" s="1" t="s">
        <v>299</v>
      </c>
      <c r="C471" s="165" t="s">
        <v>232</v>
      </c>
      <c r="D471" s="214" t="s">
        <v>200</v>
      </c>
      <c r="E471" s="9"/>
      <c r="F471" s="9"/>
      <c r="G471" s="1">
        <v>78</v>
      </c>
      <c r="H471" s="166" t="s">
        <v>88</v>
      </c>
      <c r="I471" s="4"/>
      <c r="J471" s="4"/>
      <c r="K471"/>
      <c r="L471" s="4"/>
      <c r="M471"/>
      <c r="N471" s="4"/>
      <c r="O471"/>
    </row>
    <row r="472" spans="2:15" x14ac:dyDescent="0.25">
      <c r="B472" s="9" t="s">
        <v>14</v>
      </c>
      <c r="C472" t="s">
        <v>195</v>
      </c>
      <c r="D472" s="102" t="s">
        <v>233</v>
      </c>
      <c r="E472" s="9">
        <v>1</v>
      </c>
      <c r="F472" s="9" t="s">
        <v>24</v>
      </c>
      <c r="G472" s="170">
        <v>78</v>
      </c>
      <c r="H472" s="6" t="s">
        <v>88</v>
      </c>
      <c r="I472" s="4">
        <v>20</v>
      </c>
      <c r="J472" s="4">
        <f t="shared" ref="J472:J476" si="122">E472*G472*I472</f>
        <v>1560</v>
      </c>
      <c r="K472" s="167">
        <v>1</v>
      </c>
      <c r="L472" s="4">
        <f t="shared" ref="L472:L476" si="123">J472*K472</f>
        <v>1560</v>
      </c>
      <c r="M472"/>
      <c r="N472" s="4"/>
      <c r="O472"/>
    </row>
    <row r="473" spans="2:15" x14ac:dyDescent="0.25">
      <c r="B473" s="9" t="s">
        <v>15</v>
      </c>
      <c r="C473" t="s">
        <v>301</v>
      </c>
      <c r="D473" s="82" t="s">
        <v>138</v>
      </c>
      <c r="E473" s="9">
        <v>1</v>
      </c>
      <c r="F473" s="9" t="s">
        <v>24</v>
      </c>
      <c r="G473" s="170">
        <v>1</v>
      </c>
      <c r="H473" s="6" t="s">
        <v>24</v>
      </c>
      <c r="I473" s="4">
        <v>500</v>
      </c>
      <c r="J473" s="4">
        <f t="shared" ref="J473" si="124">E473*G473*I473</f>
        <v>500</v>
      </c>
      <c r="K473" s="167">
        <v>1</v>
      </c>
      <c r="L473" s="4">
        <f t="shared" ref="L473" si="125">J473*K473</f>
        <v>500</v>
      </c>
      <c r="M473"/>
      <c r="N473" s="4"/>
      <c r="O473"/>
    </row>
    <row r="474" spans="2:15" x14ac:dyDescent="0.25">
      <c r="B474" s="9" t="s">
        <v>16</v>
      </c>
      <c r="C474" t="s">
        <v>163</v>
      </c>
      <c r="D474" s="108"/>
      <c r="E474" s="9">
        <v>1</v>
      </c>
      <c r="F474" s="9" t="s">
        <v>24</v>
      </c>
      <c r="G474" s="170">
        <v>1</v>
      </c>
      <c r="H474" s="6" t="s">
        <v>24</v>
      </c>
      <c r="I474" s="4">
        <v>100</v>
      </c>
      <c r="J474" s="4">
        <f t="shared" si="122"/>
        <v>100</v>
      </c>
      <c r="K474" s="167">
        <v>1</v>
      </c>
      <c r="L474" s="4">
        <f t="shared" si="123"/>
        <v>100</v>
      </c>
      <c r="M474"/>
      <c r="N474" s="4"/>
      <c r="O474"/>
    </row>
    <row r="475" spans="2:15" x14ac:dyDescent="0.25">
      <c r="B475" s="9" t="s">
        <v>17</v>
      </c>
      <c r="C475" t="s">
        <v>339</v>
      </c>
      <c r="D475" s="118" t="s">
        <v>186</v>
      </c>
      <c r="E475" s="9">
        <v>2</v>
      </c>
      <c r="F475" s="9" t="s">
        <v>340</v>
      </c>
      <c r="G475" s="9">
        <v>9</v>
      </c>
      <c r="H475" s="6" t="s">
        <v>159</v>
      </c>
      <c r="I475" s="174">
        <v>70</v>
      </c>
      <c r="J475" s="4">
        <f t="shared" si="122"/>
        <v>1260</v>
      </c>
      <c r="K475" s="167">
        <v>1</v>
      </c>
      <c r="L475" s="4">
        <f t="shared" si="123"/>
        <v>1260</v>
      </c>
      <c r="M475"/>
      <c r="N475" s="4"/>
      <c r="O475"/>
    </row>
    <row r="476" spans="2:15" x14ac:dyDescent="0.25">
      <c r="B476" s="237" t="s">
        <v>18</v>
      </c>
      <c r="C476" s="107" t="s">
        <v>25</v>
      </c>
      <c r="D476" s="118"/>
      <c r="E476" s="9">
        <v>1</v>
      </c>
      <c r="F476" s="9" t="s">
        <v>24</v>
      </c>
      <c r="G476" s="9">
        <v>1</v>
      </c>
      <c r="H476" s="6" t="s">
        <v>24</v>
      </c>
      <c r="I476" s="4">
        <v>50</v>
      </c>
      <c r="J476" s="4">
        <f t="shared" si="122"/>
        <v>50</v>
      </c>
      <c r="K476" s="167">
        <v>1</v>
      </c>
      <c r="L476" s="4">
        <f t="shared" si="123"/>
        <v>50</v>
      </c>
      <c r="M476"/>
      <c r="N476" s="4"/>
      <c r="O476"/>
    </row>
    <row r="477" spans="2:15" x14ac:dyDescent="0.25">
      <c r="B477" s="9"/>
      <c r="C477"/>
      <c r="D477"/>
      <c r="E477" s="9"/>
      <c r="F477" s="9"/>
      <c r="G477" s="9"/>
      <c r="H477" s="85" t="str">
        <f>H471</f>
        <v>m2</v>
      </c>
      <c r="I477" s="86">
        <f>L477/G471</f>
        <v>44.487179487179489</v>
      </c>
      <c r="J477" s="87">
        <f>SUM(J472:J476)</f>
        <v>3470</v>
      </c>
      <c r="K477" s="88"/>
      <c r="L477" s="122">
        <f>SUM(L472:L476)</f>
        <v>3470</v>
      </c>
      <c r="M477"/>
      <c r="N477" s="89">
        <f>SUM(L472:L476)</f>
        <v>3470</v>
      </c>
      <c r="O477" s="168">
        <f>N477-L477</f>
        <v>0</v>
      </c>
    </row>
    <row r="478" spans="2:15" x14ac:dyDescent="0.25">
      <c r="B478" s="175"/>
      <c r="C478" s="178"/>
      <c r="D478" s="178"/>
      <c r="E478" s="175"/>
      <c r="F478" s="175"/>
      <c r="G478" s="175"/>
      <c r="H478" s="176"/>
      <c r="I478" s="177"/>
      <c r="J478" s="177"/>
      <c r="K478" s="178"/>
      <c r="L478" s="177"/>
      <c r="M478" s="178"/>
      <c r="N478" s="177"/>
      <c r="O478" s="178"/>
    </row>
    <row r="479" spans="2:15" x14ac:dyDescent="0.25">
      <c r="B479" s="1" t="s">
        <v>300</v>
      </c>
      <c r="C479" s="165" t="s">
        <v>196</v>
      </c>
      <c r="D479" s="214" t="s">
        <v>200</v>
      </c>
      <c r="E479" s="9"/>
      <c r="F479" s="9"/>
      <c r="G479" s="1">
        <v>17</v>
      </c>
      <c r="H479" s="166" t="s">
        <v>86</v>
      </c>
      <c r="I479" s="4"/>
      <c r="J479" s="4"/>
      <c r="K479"/>
      <c r="L479" s="4"/>
      <c r="M479"/>
      <c r="N479" s="4"/>
      <c r="O479"/>
    </row>
    <row r="480" spans="2:15" x14ac:dyDescent="0.25">
      <c r="B480" s="9" t="s">
        <v>14</v>
      </c>
      <c r="C480" t="s">
        <v>302</v>
      </c>
      <c r="D480" s="108" t="s">
        <v>252</v>
      </c>
      <c r="E480" s="9">
        <v>1</v>
      </c>
      <c r="F480" s="9" t="s">
        <v>24</v>
      </c>
      <c r="G480" s="220">
        <v>12</v>
      </c>
      <c r="H480" s="6" t="s">
        <v>86</v>
      </c>
      <c r="I480" s="4">
        <v>235</v>
      </c>
      <c r="J480" s="4">
        <f t="shared" ref="J480:J485" si="126">E480*G480*I480</f>
        <v>2820</v>
      </c>
      <c r="K480" s="167">
        <v>1</v>
      </c>
      <c r="L480" s="4">
        <f t="shared" ref="L480:L485" si="127">J480*K480</f>
        <v>2820</v>
      </c>
      <c r="M480"/>
      <c r="N480" s="4"/>
      <c r="O480"/>
    </row>
    <row r="481" spans="2:15" x14ac:dyDescent="0.25">
      <c r="B481" s="9" t="s">
        <v>15</v>
      </c>
      <c r="C481" t="s">
        <v>303</v>
      </c>
      <c r="D481" s="108" t="s">
        <v>252</v>
      </c>
      <c r="E481" s="9">
        <v>1</v>
      </c>
      <c r="F481" s="9" t="s">
        <v>24</v>
      </c>
      <c r="G481" s="220">
        <v>5</v>
      </c>
      <c r="H481" s="6" t="s">
        <v>86</v>
      </c>
      <c r="I481" s="4">
        <v>235</v>
      </c>
      <c r="J481" s="4">
        <f t="shared" ref="J481:J482" si="128">E481*G481*I481</f>
        <v>1175</v>
      </c>
      <c r="K481" s="167">
        <v>1</v>
      </c>
      <c r="L481" s="4">
        <f t="shared" ref="L481:L482" si="129">J481*K481</f>
        <v>1175</v>
      </c>
      <c r="M481"/>
      <c r="N481" s="4"/>
      <c r="O481"/>
    </row>
    <row r="482" spans="2:15" x14ac:dyDescent="0.25">
      <c r="B482" s="9" t="s">
        <v>16</v>
      </c>
      <c r="C482" s="107" t="s">
        <v>282</v>
      </c>
      <c r="D482" s="229"/>
      <c r="E482" s="9">
        <v>1</v>
      </c>
      <c r="F482" s="9" t="s">
        <v>24</v>
      </c>
      <c r="G482" s="9">
        <v>1</v>
      </c>
      <c r="H482" s="6" t="s">
        <v>24</v>
      </c>
      <c r="I482" s="4">
        <v>2000</v>
      </c>
      <c r="J482" s="4">
        <f t="shared" si="128"/>
        <v>2000</v>
      </c>
      <c r="K482" s="167">
        <v>1</v>
      </c>
      <c r="L482" s="4">
        <f t="shared" si="129"/>
        <v>2000</v>
      </c>
      <c r="M482"/>
      <c r="N482" s="4"/>
      <c r="O482"/>
    </row>
    <row r="483" spans="2:15" x14ac:dyDescent="0.25">
      <c r="B483" s="9" t="s">
        <v>17</v>
      </c>
      <c r="C483" t="s">
        <v>305</v>
      </c>
      <c r="D483" s="82" t="s">
        <v>138</v>
      </c>
      <c r="E483" s="9">
        <v>3</v>
      </c>
      <c r="F483" s="9" t="s">
        <v>308</v>
      </c>
      <c r="G483" s="9">
        <v>9</v>
      </c>
      <c r="H483" s="6" t="s">
        <v>159</v>
      </c>
      <c r="I483" s="174">
        <v>70</v>
      </c>
      <c r="J483" s="4">
        <f t="shared" si="126"/>
        <v>1890</v>
      </c>
      <c r="K483" s="167">
        <v>1</v>
      </c>
      <c r="L483" s="4">
        <f t="shared" si="127"/>
        <v>1890</v>
      </c>
      <c r="M483"/>
      <c r="N483" s="4"/>
      <c r="O483"/>
    </row>
    <row r="484" spans="2:15" x14ac:dyDescent="0.25">
      <c r="B484" s="9" t="s">
        <v>18</v>
      </c>
      <c r="C484" t="s">
        <v>109</v>
      </c>
      <c r="D484" s="82"/>
      <c r="E484" s="9">
        <v>1</v>
      </c>
      <c r="F484" s="9" t="s">
        <v>24</v>
      </c>
      <c r="G484" s="9">
        <v>1</v>
      </c>
      <c r="H484" s="6" t="s">
        <v>24</v>
      </c>
      <c r="I484" s="4">
        <v>200</v>
      </c>
      <c r="J484" s="4">
        <f t="shared" si="126"/>
        <v>200</v>
      </c>
      <c r="K484" s="167">
        <v>1</v>
      </c>
      <c r="L484" s="4">
        <f t="shared" si="127"/>
        <v>200</v>
      </c>
      <c r="M484"/>
      <c r="N484" s="4"/>
      <c r="O484"/>
    </row>
    <row r="485" spans="2:15" x14ac:dyDescent="0.25">
      <c r="B485" s="9" t="s">
        <v>19</v>
      </c>
      <c r="C485" s="107" t="s">
        <v>25</v>
      </c>
      <c r="D485" s="229"/>
      <c r="E485" s="9">
        <v>1</v>
      </c>
      <c r="F485" s="9" t="s">
        <v>24</v>
      </c>
      <c r="G485" s="9">
        <v>1</v>
      </c>
      <c r="H485" s="6" t="s">
        <v>24</v>
      </c>
      <c r="I485" s="4">
        <v>50</v>
      </c>
      <c r="J485" s="4">
        <f t="shared" si="126"/>
        <v>50</v>
      </c>
      <c r="K485" s="167">
        <v>1</v>
      </c>
      <c r="L485" s="4">
        <f t="shared" si="127"/>
        <v>50</v>
      </c>
      <c r="M485"/>
      <c r="N485" s="4"/>
      <c r="O485"/>
    </row>
    <row r="486" spans="2:15" x14ac:dyDescent="0.25">
      <c r="B486" s="9"/>
      <c r="C486"/>
      <c r="D486"/>
      <c r="E486" s="9"/>
      <c r="F486" s="9"/>
      <c r="G486" s="9"/>
      <c r="H486" s="85" t="str">
        <f>H479</f>
        <v>m3</v>
      </c>
      <c r="I486" s="86">
        <f>L486/G479</f>
        <v>478.52941176470586</v>
      </c>
      <c r="J486" s="87">
        <f>SUM(J480:J485)</f>
        <v>8135</v>
      </c>
      <c r="K486" s="88"/>
      <c r="L486" s="122">
        <f>SUM(L480:L485)</f>
        <v>8135</v>
      </c>
      <c r="M486"/>
      <c r="N486" s="89">
        <f>SUM(L480:L485)</f>
        <v>8135</v>
      </c>
      <c r="O486" s="168">
        <f>N486-L486</f>
        <v>0</v>
      </c>
    </row>
    <row r="487" spans="2:15" x14ac:dyDescent="0.25">
      <c r="B487" s="9"/>
      <c r="C487"/>
      <c r="D487"/>
      <c r="E487" s="9"/>
      <c r="F487" s="9"/>
      <c r="G487" s="9"/>
      <c r="H487" s="85"/>
      <c r="I487" s="86"/>
      <c r="J487" s="87"/>
      <c r="K487" s="88"/>
      <c r="L487" s="87"/>
      <c r="M487"/>
      <c r="N487" s="89"/>
      <c r="O487" s="168"/>
    </row>
    <row r="488" spans="2:15" x14ac:dyDescent="0.25">
      <c r="B488" s="1" t="s">
        <v>306</v>
      </c>
      <c r="C488" s="165" t="s">
        <v>197</v>
      </c>
      <c r="D488" s="214" t="s">
        <v>200</v>
      </c>
      <c r="E488" s="9"/>
      <c r="F488" s="9"/>
      <c r="G488" s="1">
        <v>78</v>
      </c>
      <c r="H488" s="166" t="s">
        <v>88</v>
      </c>
      <c r="I488" s="4"/>
      <c r="J488" s="4"/>
      <c r="K488"/>
      <c r="L488" s="4"/>
      <c r="M488"/>
      <c r="N488" s="4"/>
      <c r="O488"/>
    </row>
    <row r="489" spans="2:15" x14ac:dyDescent="0.25">
      <c r="B489" s="9" t="s">
        <v>14</v>
      </c>
      <c r="C489" t="s">
        <v>305</v>
      </c>
      <c r="D489" s="82" t="s">
        <v>138</v>
      </c>
      <c r="E489" s="9">
        <v>3</v>
      </c>
      <c r="F489" s="9" t="s">
        <v>308</v>
      </c>
      <c r="G489" s="9">
        <v>9</v>
      </c>
      <c r="H489" s="6" t="s">
        <v>159</v>
      </c>
      <c r="I489" s="174">
        <v>70</v>
      </c>
      <c r="J489" s="4">
        <f t="shared" ref="J489" si="130">E489*G489*I489</f>
        <v>1890</v>
      </c>
      <c r="K489" s="167">
        <v>1</v>
      </c>
      <c r="L489" s="4">
        <f t="shared" ref="L489" si="131">J489*K489</f>
        <v>1890</v>
      </c>
      <c r="M489"/>
      <c r="N489" s="4"/>
      <c r="O489"/>
    </row>
    <row r="490" spans="2:15" x14ac:dyDescent="0.25">
      <c r="B490" s="9" t="s">
        <v>15</v>
      </c>
      <c r="C490" s="107" t="s">
        <v>25</v>
      </c>
      <c r="D490" s="229"/>
      <c r="E490" s="9">
        <v>1</v>
      </c>
      <c r="F490" s="9" t="s">
        <v>24</v>
      </c>
      <c r="G490" s="9">
        <v>1</v>
      </c>
      <c r="H490" s="6" t="s">
        <v>24</v>
      </c>
      <c r="I490" s="4">
        <v>50</v>
      </c>
      <c r="J490" s="4">
        <f t="shared" ref="J490" si="132">E490*G490*I490</f>
        <v>50</v>
      </c>
      <c r="K490" s="167">
        <v>1</v>
      </c>
      <c r="L490" s="4">
        <f t="shared" ref="L490" si="133">J490*K490</f>
        <v>50</v>
      </c>
      <c r="M490"/>
      <c r="N490" s="4"/>
      <c r="O490"/>
    </row>
    <row r="491" spans="2:15" x14ac:dyDescent="0.25">
      <c r="B491" s="9"/>
      <c r="C491"/>
      <c r="D491"/>
      <c r="E491" s="9"/>
      <c r="F491" s="9"/>
      <c r="G491" s="9"/>
      <c r="H491" s="85" t="str">
        <f>H488</f>
        <v>m2</v>
      </c>
      <c r="I491" s="86">
        <f>L491/G488</f>
        <v>24.871794871794872</v>
      </c>
      <c r="J491" s="87">
        <f>SUM(J489:J490)</f>
        <v>1940</v>
      </c>
      <c r="K491" s="88"/>
      <c r="L491" s="122">
        <f>SUM(L489:L490)</f>
        <v>1940</v>
      </c>
      <c r="M491"/>
      <c r="N491" s="89">
        <f>SUM(L489:L490)</f>
        <v>1940</v>
      </c>
      <c r="O491" s="168">
        <f>N491-L491</f>
        <v>0</v>
      </c>
    </row>
    <row r="492" spans="2:15" x14ac:dyDescent="0.25">
      <c r="B492" s="9"/>
      <c r="C492"/>
      <c r="D492"/>
      <c r="E492" s="9"/>
      <c r="F492" s="9"/>
      <c r="G492" s="9"/>
      <c r="H492" s="85"/>
      <c r="I492" s="86"/>
      <c r="J492" s="87"/>
      <c r="K492" s="88"/>
      <c r="L492" s="87"/>
      <c r="M492"/>
      <c r="N492" s="89"/>
      <c r="O492" s="168"/>
    </row>
    <row r="493" spans="2:15" x14ac:dyDescent="0.25">
      <c r="B493" s="1" t="s">
        <v>307</v>
      </c>
      <c r="C493" s="165" t="s">
        <v>198</v>
      </c>
      <c r="D493" s="214" t="s">
        <v>200</v>
      </c>
      <c r="E493" s="9"/>
      <c r="F493" s="9"/>
      <c r="G493" s="1">
        <v>1</v>
      </c>
      <c r="H493" s="166" t="s">
        <v>24</v>
      </c>
      <c r="I493" s="4"/>
      <c r="J493" s="4"/>
      <c r="K493"/>
      <c r="L493" s="4"/>
      <c r="M493"/>
      <c r="N493" s="4"/>
      <c r="O493"/>
    </row>
    <row r="494" spans="2:15" x14ac:dyDescent="0.25">
      <c r="B494" s="9" t="s">
        <v>14</v>
      </c>
      <c r="C494" t="s">
        <v>304</v>
      </c>
      <c r="D494" s="82" t="s">
        <v>138</v>
      </c>
      <c r="E494" s="9">
        <v>2</v>
      </c>
      <c r="F494" s="9" t="s">
        <v>160</v>
      </c>
      <c r="G494" s="9">
        <v>4</v>
      </c>
      <c r="H494" s="6" t="s">
        <v>159</v>
      </c>
      <c r="I494" s="174">
        <v>70</v>
      </c>
      <c r="J494" s="4">
        <f t="shared" ref="J494:J495" si="134">E494*G494*I494</f>
        <v>560</v>
      </c>
      <c r="K494" s="167">
        <v>1</v>
      </c>
      <c r="L494" s="4">
        <f t="shared" ref="L494:L495" si="135">J494*K494</f>
        <v>560</v>
      </c>
      <c r="M494"/>
      <c r="N494" s="4"/>
      <c r="O494"/>
    </row>
    <row r="495" spans="2:15" x14ac:dyDescent="0.25">
      <c r="B495" s="9" t="s">
        <v>15</v>
      </c>
      <c r="C495" s="107" t="s">
        <v>25</v>
      </c>
      <c r="D495" s="229"/>
      <c r="E495" s="9">
        <v>1</v>
      </c>
      <c r="F495" s="9" t="s">
        <v>24</v>
      </c>
      <c r="G495" s="9">
        <v>1</v>
      </c>
      <c r="H495" s="6" t="s">
        <v>24</v>
      </c>
      <c r="I495" s="4">
        <v>50</v>
      </c>
      <c r="J495" s="4">
        <f t="shared" si="134"/>
        <v>50</v>
      </c>
      <c r="K495" s="167">
        <v>1</v>
      </c>
      <c r="L495" s="4">
        <f t="shared" si="135"/>
        <v>50</v>
      </c>
      <c r="M495"/>
      <c r="N495" s="4"/>
      <c r="O495"/>
    </row>
    <row r="496" spans="2:15" x14ac:dyDescent="0.25">
      <c r="B496" s="9"/>
      <c r="C496"/>
      <c r="D496"/>
      <c r="E496" s="9"/>
      <c r="F496" s="9"/>
      <c r="G496" s="9"/>
      <c r="H496" s="85" t="str">
        <f>H493</f>
        <v>item</v>
      </c>
      <c r="I496" s="86">
        <f>L496/G493</f>
        <v>610</v>
      </c>
      <c r="J496" s="87">
        <f>SUM(J494:J495)</f>
        <v>610</v>
      </c>
      <c r="K496" s="88"/>
      <c r="L496" s="122">
        <f>SUM(L494:L495)</f>
        <v>610</v>
      </c>
      <c r="M496"/>
      <c r="N496" s="89">
        <f>SUM(L494:L495)</f>
        <v>610</v>
      </c>
      <c r="O496" s="168">
        <f>N496-L496</f>
        <v>0</v>
      </c>
    </row>
    <row r="497" spans="1:15" x14ac:dyDescent="0.25">
      <c r="B497" s="9"/>
      <c r="C497"/>
      <c r="D497"/>
      <c r="E497" s="9"/>
      <c r="F497" s="9"/>
      <c r="G497" s="9"/>
      <c r="H497" s="85"/>
      <c r="I497" s="86"/>
      <c r="J497" s="87"/>
      <c r="K497" s="88"/>
      <c r="L497" s="232"/>
      <c r="M497"/>
      <c r="N497" s="89"/>
      <c r="O497" s="168"/>
    </row>
    <row r="498" spans="1:15" ht="15.75" thickBot="1" x14ac:dyDescent="0.3">
      <c r="E498" s="126"/>
      <c r="K498" s="84"/>
    </row>
    <row r="499" spans="1:15" ht="15.75" thickBot="1" x14ac:dyDescent="0.3">
      <c r="B499" s="93">
        <v>9</v>
      </c>
      <c r="C499" s="94" t="s">
        <v>40</v>
      </c>
      <c r="D499" s="94" t="str">
        <f>C428</f>
        <v>Construct the new long jump pit walls</v>
      </c>
      <c r="E499" s="95"/>
      <c r="F499" s="95"/>
      <c r="G499" s="173">
        <v>1</v>
      </c>
      <c r="H499" s="173" t="s">
        <v>24</v>
      </c>
      <c r="I499" s="96">
        <f>L499/G499</f>
        <v>29581.4</v>
      </c>
      <c r="J499" s="97">
        <f>SUM(J428:J498)/2</f>
        <v>29581.4</v>
      </c>
      <c r="K499" s="98"/>
      <c r="L499" s="99">
        <f>SUM(L428:L498)/2</f>
        <v>29581.4</v>
      </c>
      <c r="M499" s="120"/>
      <c r="N499" s="90">
        <f>O499-L499</f>
        <v>0</v>
      </c>
      <c r="O499" s="121">
        <f>SUM(N428:N498)</f>
        <v>29581.4</v>
      </c>
    </row>
    <row r="500" spans="1:15" x14ac:dyDescent="0.25">
      <c r="B500" s="80"/>
      <c r="C500" s="73"/>
      <c r="D500" s="73"/>
      <c r="H500" s="85"/>
      <c r="I500" s="86"/>
      <c r="J500" s="87"/>
      <c r="K500" s="88"/>
      <c r="L500" s="87"/>
      <c r="M500" s="120"/>
      <c r="N500" s="90"/>
      <c r="O500" s="121"/>
    </row>
    <row r="501" spans="1:15" x14ac:dyDescent="0.25">
      <c r="A501" s="115"/>
      <c r="B501" s="230" t="s">
        <v>12</v>
      </c>
      <c r="C501" s="266" t="s">
        <v>13</v>
      </c>
      <c r="D501" s="266"/>
      <c r="E501" s="230" t="s">
        <v>11</v>
      </c>
      <c r="F501" s="266" t="s">
        <v>10</v>
      </c>
      <c r="G501" s="266"/>
      <c r="H501" s="266"/>
      <c r="I501" s="70" t="s">
        <v>9</v>
      </c>
      <c r="J501" s="70" t="s">
        <v>0</v>
      </c>
      <c r="K501" s="230" t="s">
        <v>7</v>
      </c>
      <c r="L501" s="70" t="s">
        <v>8</v>
      </c>
    </row>
    <row r="502" spans="1:15" ht="15.75" x14ac:dyDescent="0.25">
      <c r="B502" s="74">
        <v>10</v>
      </c>
      <c r="C502" s="75" t="s">
        <v>224</v>
      </c>
    </row>
    <row r="503" spans="1:15" ht="15.75" x14ac:dyDescent="0.25">
      <c r="C503" s="75"/>
    </row>
    <row r="504" spans="1:15" ht="15.75" x14ac:dyDescent="0.25">
      <c r="B504" s="80">
        <v>10.1</v>
      </c>
      <c r="C504" s="124" t="s">
        <v>224</v>
      </c>
      <c r="D504" s="125"/>
      <c r="G504" s="123">
        <v>1</v>
      </c>
      <c r="H504" s="81" t="s">
        <v>24</v>
      </c>
    </row>
    <row r="505" spans="1:15" x14ac:dyDescent="0.25">
      <c r="B505" s="76" t="s">
        <v>14</v>
      </c>
      <c r="C505" s="216" t="s">
        <v>224</v>
      </c>
      <c r="D505" s="82" t="s">
        <v>138</v>
      </c>
      <c r="E505" s="76">
        <v>1</v>
      </c>
      <c r="F505" s="76" t="s">
        <v>24</v>
      </c>
      <c r="G505" s="76">
        <v>40</v>
      </c>
      <c r="H505" s="218" t="s">
        <v>124</v>
      </c>
      <c r="I505" s="78">
        <v>60</v>
      </c>
      <c r="J505" s="78">
        <f>E505*G505*I505</f>
        <v>2400</v>
      </c>
      <c r="K505" s="84">
        <v>1</v>
      </c>
      <c r="L505" s="78">
        <f t="shared" ref="L505:L507" si="136">J505*K505</f>
        <v>2400</v>
      </c>
    </row>
    <row r="506" spans="1:15" x14ac:dyDescent="0.25">
      <c r="B506" s="9" t="s">
        <v>15</v>
      </c>
      <c r="C506" t="s">
        <v>189</v>
      </c>
      <c r="D506" s="118" t="s">
        <v>186</v>
      </c>
      <c r="E506" s="9">
        <v>2</v>
      </c>
      <c r="F506" s="9" t="s">
        <v>160</v>
      </c>
      <c r="G506" s="9">
        <v>4</v>
      </c>
      <c r="H506" s="6" t="s">
        <v>159</v>
      </c>
      <c r="I506" s="207">
        <v>41.6</v>
      </c>
      <c r="J506" s="4">
        <f t="shared" ref="J506" si="137">E506*G506*I506</f>
        <v>332.8</v>
      </c>
      <c r="K506" s="167">
        <v>1</v>
      </c>
      <c r="L506" s="4">
        <f t="shared" si="136"/>
        <v>332.8</v>
      </c>
    </row>
    <row r="507" spans="1:15" x14ac:dyDescent="0.25">
      <c r="B507" s="237" t="s">
        <v>16</v>
      </c>
      <c r="C507" s="107" t="s">
        <v>25</v>
      </c>
      <c r="E507" s="76">
        <v>1</v>
      </c>
      <c r="F507" s="76" t="s">
        <v>24</v>
      </c>
      <c r="G507" s="76">
        <v>1</v>
      </c>
      <c r="H507" s="83" t="s">
        <v>24</v>
      </c>
      <c r="I507" s="78">
        <v>100</v>
      </c>
      <c r="J507" s="78">
        <f>E507*G507*I507</f>
        <v>100</v>
      </c>
      <c r="K507" s="84">
        <v>1</v>
      </c>
      <c r="L507" s="78">
        <f t="shared" si="136"/>
        <v>100</v>
      </c>
    </row>
    <row r="508" spans="1:15" x14ac:dyDescent="0.25">
      <c r="H508" s="85" t="str">
        <f>H504</f>
        <v>item</v>
      </c>
      <c r="I508" s="86">
        <f>L508/G504</f>
        <v>2832.8</v>
      </c>
      <c r="J508" s="87">
        <f>SUM(J505:J507)</f>
        <v>2832.8</v>
      </c>
      <c r="K508" s="88"/>
      <c r="L508" s="87">
        <f>SUM(L505:L507)</f>
        <v>2832.8</v>
      </c>
      <c r="N508" s="89">
        <f>SUM(L505:L507)</f>
        <v>2832.8</v>
      </c>
    </row>
    <row r="509" spans="1:15" x14ac:dyDescent="0.25">
      <c r="H509" s="85"/>
      <c r="I509" s="86"/>
      <c r="J509" s="87"/>
      <c r="K509" s="88"/>
      <c r="L509" s="87"/>
      <c r="N509" s="89"/>
    </row>
    <row r="510" spans="1:15" ht="15.75" thickBot="1" x14ac:dyDescent="0.3">
      <c r="E510" s="126"/>
      <c r="K510" s="84"/>
    </row>
    <row r="511" spans="1:15" ht="15.75" thickBot="1" x14ac:dyDescent="0.3">
      <c r="B511" s="93">
        <v>10</v>
      </c>
      <c r="C511" s="94" t="s">
        <v>40</v>
      </c>
      <c r="D511" s="94" t="str">
        <f>C502</f>
        <v>Supply and install new pit sand</v>
      </c>
      <c r="E511" s="95"/>
      <c r="F511" s="95"/>
      <c r="G511" s="173">
        <v>1</v>
      </c>
      <c r="H511" s="173" t="s">
        <v>24</v>
      </c>
      <c r="I511" s="96">
        <f>L511/G511</f>
        <v>2832.8</v>
      </c>
      <c r="J511" s="97">
        <f>SUM(J502:J510)/2</f>
        <v>2832.8</v>
      </c>
      <c r="K511" s="98"/>
      <c r="L511" s="99">
        <f>SUM(L502:L510)/2</f>
        <v>2832.8</v>
      </c>
      <c r="M511" s="120"/>
      <c r="N511" s="90">
        <f>O511-L511</f>
        <v>0</v>
      </c>
      <c r="O511" s="121">
        <f>SUM(N502:N510)</f>
        <v>2832.8</v>
      </c>
    </row>
    <row r="512" spans="1:15" x14ac:dyDescent="0.25">
      <c r="B512" s="80"/>
      <c r="C512" s="73"/>
      <c r="D512" s="73"/>
      <c r="H512" s="85"/>
      <c r="I512" s="86"/>
      <c r="J512" s="87"/>
      <c r="K512" s="88"/>
      <c r="L512" s="87"/>
      <c r="M512" s="120"/>
      <c r="N512" s="90"/>
      <c r="O512" s="121"/>
    </row>
    <row r="513" spans="1:14" x14ac:dyDescent="0.25">
      <c r="A513" s="115"/>
      <c r="B513" s="224" t="s">
        <v>12</v>
      </c>
      <c r="C513" s="266" t="s">
        <v>13</v>
      </c>
      <c r="D513" s="266"/>
      <c r="E513" s="224" t="s">
        <v>11</v>
      </c>
      <c r="F513" s="266" t="s">
        <v>10</v>
      </c>
      <c r="G513" s="266"/>
      <c r="H513" s="266"/>
      <c r="I513" s="70" t="s">
        <v>9</v>
      </c>
      <c r="J513" s="70" t="s">
        <v>0</v>
      </c>
      <c r="K513" s="224" t="s">
        <v>7</v>
      </c>
      <c r="L513" s="70" t="s">
        <v>8</v>
      </c>
    </row>
    <row r="514" spans="1:14" ht="15.75" x14ac:dyDescent="0.25">
      <c r="B514" s="74">
        <v>11</v>
      </c>
      <c r="C514" s="75" t="s">
        <v>225</v>
      </c>
    </row>
    <row r="515" spans="1:14" ht="15.75" x14ac:dyDescent="0.25">
      <c r="C515" s="75"/>
    </row>
    <row r="516" spans="1:14" ht="15.75" x14ac:dyDescent="0.25">
      <c r="B516" s="80">
        <v>11.1</v>
      </c>
      <c r="C516" s="124" t="s">
        <v>343</v>
      </c>
      <c r="D516" s="125"/>
      <c r="G516" s="123">
        <v>1</v>
      </c>
      <c r="H516" s="81" t="s">
        <v>24</v>
      </c>
    </row>
    <row r="517" spans="1:14" x14ac:dyDescent="0.25">
      <c r="B517" s="76" t="s">
        <v>14</v>
      </c>
      <c r="C517" s="216" t="s">
        <v>344</v>
      </c>
      <c r="D517" s="82" t="s">
        <v>138</v>
      </c>
      <c r="E517" s="76">
        <v>1</v>
      </c>
      <c r="F517" s="76" t="s">
        <v>24</v>
      </c>
      <c r="G517" s="76">
        <v>180</v>
      </c>
      <c r="H517" s="218" t="s">
        <v>88</v>
      </c>
      <c r="I517" s="259">
        <v>20</v>
      </c>
      <c r="J517" s="78">
        <f>E517*G517*I517</f>
        <v>3600</v>
      </c>
      <c r="K517" s="84">
        <v>1</v>
      </c>
      <c r="L517" s="78">
        <f t="shared" ref="L517:L518" si="138">J517*K517</f>
        <v>3600</v>
      </c>
    </row>
    <row r="518" spans="1:14" x14ac:dyDescent="0.25">
      <c r="B518" s="237" t="s">
        <v>15</v>
      </c>
      <c r="C518" s="107" t="s">
        <v>25</v>
      </c>
      <c r="E518" s="76">
        <v>1</v>
      </c>
      <c r="F518" s="76" t="s">
        <v>24</v>
      </c>
      <c r="G518" s="76">
        <v>1</v>
      </c>
      <c r="H518" s="83" t="s">
        <v>24</v>
      </c>
      <c r="I518" s="78">
        <v>500</v>
      </c>
      <c r="J518" s="78">
        <f>E518*G518*I518</f>
        <v>500</v>
      </c>
      <c r="K518" s="84">
        <v>1</v>
      </c>
      <c r="L518" s="78">
        <f t="shared" si="138"/>
        <v>500</v>
      </c>
    </row>
    <row r="519" spans="1:14" x14ac:dyDescent="0.25">
      <c r="H519" s="85" t="str">
        <f>H516</f>
        <v>item</v>
      </c>
      <c r="I519" s="86">
        <f>L519/G516</f>
        <v>4100</v>
      </c>
      <c r="J519" s="87">
        <f>SUM(J517:J518)</f>
        <v>4100</v>
      </c>
      <c r="K519" s="88"/>
      <c r="L519" s="87">
        <f>SUM(L517:L518)</f>
        <v>4100</v>
      </c>
      <c r="N519" s="89">
        <f>SUM(L517:L518)</f>
        <v>4100</v>
      </c>
    </row>
    <row r="520" spans="1:14" ht="15.75" x14ac:dyDescent="0.25">
      <c r="C520" s="75"/>
    </row>
    <row r="521" spans="1:14" ht="15.75" x14ac:dyDescent="0.25">
      <c r="B521" s="80">
        <v>11.2</v>
      </c>
      <c r="C521" s="124" t="s">
        <v>345</v>
      </c>
      <c r="D521" s="125"/>
      <c r="G521" s="123">
        <v>1</v>
      </c>
      <c r="H521" s="81" t="s">
        <v>24</v>
      </c>
    </row>
    <row r="522" spans="1:14" x14ac:dyDescent="0.25">
      <c r="B522" s="76" t="s">
        <v>14</v>
      </c>
      <c r="C522" s="216" t="s">
        <v>346</v>
      </c>
      <c r="D522" s="82" t="s">
        <v>138</v>
      </c>
      <c r="E522" s="76">
        <v>1</v>
      </c>
      <c r="F522" s="76" t="s">
        <v>24</v>
      </c>
      <c r="G522" s="76">
        <v>180</v>
      </c>
      <c r="H522" s="218" t="s">
        <v>88</v>
      </c>
      <c r="I522" s="259">
        <v>200</v>
      </c>
      <c r="J522" s="78">
        <f>E522*G522*I522</f>
        <v>36000</v>
      </c>
      <c r="K522" s="84">
        <v>1</v>
      </c>
      <c r="L522" s="78">
        <f t="shared" ref="L522:L523" si="139">J522*K522</f>
        <v>36000</v>
      </c>
    </row>
    <row r="523" spans="1:14" x14ac:dyDescent="0.25">
      <c r="B523" s="237" t="s">
        <v>15</v>
      </c>
      <c r="C523" s="107" t="s">
        <v>25</v>
      </c>
      <c r="E523" s="76">
        <v>1</v>
      </c>
      <c r="F523" s="76" t="s">
        <v>24</v>
      </c>
      <c r="G523" s="76">
        <v>1</v>
      </c>
      <c r="H523" s="83" t="s">
        <v>24</v>
      </c>
      <c r="I523" s="78">
        <v>500</v>
      </c>
      <c r="J523" s="78">
        <f>E523*G523*I523</f>
        <v>500</v>
      </c>
      <c r="K523" s="84">
        <v>1</v>
      </c>
      <c r="L523" s="78">
        <f t="shared" si="139"/>
        <v>500</v>
      </c>
    </row>
    <row r="524" spans="1:14" x14ac:dyDescent="0.25">
      <c r="H524" s="85" t="str">
        <f>H521</f>
        <v>item</v>
      </c>
      <c r="I524" s="86">
        <f>L524/G521</f>
        <v>36500</v>
      </c>
      <c r="J524" s="87">
        <f>SUM(J522:J523)</f>
        <v>36500</v>
      </c>
      <c r="K524" s="88"/>
      <c r="L524" s="87">
        <f>SUM(L522:L523)</f>
        <v>36500</v>
      </c>
      <c r="N524" s="89">
        <f>SUM(L522:L523)</f>
        <v>36500</v>
      </c>
    </row>
    <row r="525" spans="1:14" ht="15.75" x14ac:dyDescent="0.25">
      <c r="C525" s="75"/>
    </row>
    <row r="526" spans="1:14" ht="15.75" x14ac:dyDescent="0.25">
      <c r="B526" s="80">
        <v>11.3</v>
      </c>
      <c r="C526" s="124" t="s">
        <v>225</v>
      </c>
      <c r="D526" s="125"/>
      <c r="G526" s="123">
        <v>1</v>
      </c>
      <c r="H526" s="81" t="s">
        <v>24</v>
      </c>
    </row>
    <row r="527" spans="1:14" x14ac:dyDescent="0.25">
      <c r="B527" s="76" t="s">
        <v>14</v>
      </c>
      <c r="C527" s="216" t="s">
        <v>311</v>
      </c>
      <c r="D527" s="82" t="s">
        <v>138</v>
      </c>
      <c r="E527" s="76">
        <v>1</v>
      </c>
      <c r="F527" s="76" t="s">
        <v>24</v>
      </c>
      <c r="G527" s="76">
        <v>9.5</v>
      </c>
      <c r="H527" s="218" t="s">
        <v>88</v>
      </c>
      <c r="I527" s="259">
        <v>150</v>
      </c>
      <c r="J527" s="78">
        <f>E527*G527*I527</f>
        <v>1425</v>
      </c>
      <c r="K527" s="84">
        <v>1</v>
      </c>
      <c r="L527" s="78">
        <f t="shared" ref="L527:L530" si="140">J527*K527</f>
        <v>1425</v>
      </c>
    </row>
    <row r="528" spans="1:14" x14ac:dyDescent="0.25">
      <c r="B528" s="237" t="s">
        <v>15</v>
      </c>
      <c r="C528" s="216" t="s">
        <v>312</v>
      </c>
      <c r="D528" s="82" t="s">
        <v>138</v>
      </c>
      <c r="E528" s="76">
        <v>1</v>
      </c>
      <c r="F528" s="76" t="s">
        <v>24</v>
      </c>
      <c r="G528" s="76">
        <v>7.1</v>
      </c>
      <c r="H528" s="218" t="s">
        <v>88</v>
      </c>
      <c r="I528" s="259">
        <v>150</v>
      </c>
      <c r="J528" s="78">
        <f>E528*G528*I528</f>
        <v>1065</v>
      </c>
      <c r="K528" s="84">
        <v>1</v>
      </c>
      <c r="L528" s="78">
        <f t="shared" ref="L528:L529" si="141">J528*K528</f>
        <v>1065</v>
      </c>
    </row>
    <row r="529" spans="1:15" x14ac:dyDescent="0.25">
      <c r="B529" s="237" t="s">
        <v>16</v>
      </c>
      <c r="C529" s="216" t="s">
        <v>310</v>
      </c>
      <c r="D529" s="82" t="s">
        <v>138</v>
      </c>
      <c r="E529" s="76">
        <v>1</v>
      </c>
      <c r="F529" s="76" t="s">
        <v>24</v>
      </c>
      <c r="G529" s="76">
        <v>75</v>
      </c>
      <c r="H529" s="218" t="s">
        <v>88</v>
      </c>
      <c r="I529" s="259">
        <v>200</v>
      </c>
      <c r="J529" s="78">
        <f>E529*G529*I529</f>
        <v>15000</v>
      </c>
      <c r="K529" s="84">
        <v>1</v>
      </c>
      <c r="L529" s="78">
        <f t="shared" si="141"/>
        <v>15000</v>
      </c>
    </row>
    <row r="530" spans="1:15" x14ac:dyDescent="0.25">
      <c r="B530" s="237" t="s">
        <v>17</v>
      </c>
      <c r="C530" s="107" t="s">
        <v>25</v>
      </c>
      <c r="E530" s="76">
        <v>1</v>
      </c>
      <c r="F530" s="76" t="s">
        <v>24</v>
      </c>
      <c r="G530" s="76">
        <v>1</v>
      </c>
      <c r="H530" s="83" t="s">
        <v>24</v>
      </c>
      <c r="I530" s="78">
        <v>500</v>
      </c>
      <c r="J530" s="78">
        <f>E530*G530*I530</f>
        <v>500</v>
      </c>
      <c r="K530" s="84">
        <v>1</v>
      </c>
      <c r="L530" s="78">
        <f t="shared" si="140"/>
        <v>500</v>
      </c>
    </row>
    <row r="531" spans="1:15" x14ac:dyDescent="0.25">
      <c r="H531" s="85" t="str">
        <f>H526</f>
        <v>item</v>
      </c>
      <c r="I531" s="86">
        <f>L531/G526</f>
        <v>17990</v>
      </c>
      <c r="J531" s="87">
        <f>SUM(J527:J530)</f>
        <v>17990</v>
      </c>
      <c r="K531" s="88"/>
      <c r="L531" s="87">
        <f>SUM(L527:L530)</f>
        <v>17990</v>
      </c>
      <c r="N531" s="89">
        <f>SUM(L527:L530)</f>
        <v>17990</v>
      </c>
    </row>
    <row r="532" spans="1:15" x14ac:dyDescent="0.25">
      <c r="H532" s="85"/>
      <c r="I532" s="86"/>
      <c r="J532" s="87"/>
      <c r="K532" s="88"/>
      <c r="L532" s="87"/>
      <c r="N532" s="89"/>
    </row>
    <row r="533" spans="1:15" ht="15.75" thickBot="1" x14ac:dyDescent="0.3">
      <c r="E533" s="126"/>
      <c r="K533" s="84"/>
    </row>
    <row r="534" spans="1:15" ht="15.75" thickBot="1" x14ac:dyDescent="0.3">
      <c r="B534" s="93">
        <v>11</v>
      </c>
      <c r="C534" s="94" t="s">
        <v>40</v>
      </c>
      <c r="D534" s="94" t="str">
        <f>C514</f>
        <v>Supply, prep and install the new rubber sporting surface on the discus, shot put stations and long jump run ups</v>
      </c>
      <c r="E534" s="95"/>
      <c r="F534" s="95"/>
      <c r="G534" s="173">
        <v>1</v>
      </c>
      <c r="H534" s="173" t="s">
        <v>24</v>
      </c>
      <c r="I534" s="96">
        <f>L534/G534</f>
        <v>58590</v>
      </c>
      <c r="J534" s="97">
        <f>SUM(J514:J533)/2</f>
        <v>58590</v>
      </c>
      <c r="K534" s="98"/>
      <c r="L534" s="99">
        <f>SUM(L514:L533)/2</f>
        <v>58590</v>
      </c>
      <c r="M534" s="120"/>
      <c r="N534" s="90">
        <f>O534-L534</f>
        <v>0</v>
      </c>
      <c r="O534" s="121">
        <f>SUM(N514:N533)</f>
        <v>58590</v>
      </c>
    </row>
    <row r="535" spans="1:15" x14ac:dyDescent="0.25">
      <c r="B535" s="80"/>
      <c r="C535" s="73"/>
      <c r="D535" s="73"/>
      <c r="H535" s="85"/>
      <c r="I535" s="86"/>
      <c r="J535" s="87"/>
      <c r="K535" s="88"/>
      <c r="L535" s="87"/>
      <c r="M535" s="120"/>
      <c r="N535" s="90"/>
      <c r="O535" s="121"/>
    </row>
    <row r="536" spans="1:15" x14ac:dyDescent="0.25">
      <c r="A536" s="115"/>
      <c r="B536" s="224" t="s">
        <v>12</v>
      </c>
      <c r="C536" s="266" t="s">
        <v>13</v>
      </c>
      <c r="D536" s="266"/>
      <c r="E536" s="224" t="s">
        <v>11</v>
      </c>
      <c r="F536" s="266" t="s">
        <v>10</v>
      </c>
      <c r="G536" s="266"/>
      <c r="H536" s="266"/>
      <c r="I536" s="70" t="s">
        <v>9</v>
      </c>
      <c r="J536" s="70" t="s">
        <v>0</v>
      </c>
      <c r="K536" s="224" t="s">
        <v>7</v>
      </c>
      <c r="L536" s="70" t="s">
        <v>8</v>
      </c>
    </row>
    <row r="537" spans="1:15" ht="15.75" x14ac:dyDescent="0.25">
      <c r="B537" s="74">
        <v>12</v>
      </c>
      <c r="C537" s="75" t="s">
        <v>226</v>
      </c>
    </row>
    <row r="538" spans="1:15" ht="15.75" x14ac:dyDescent="0.25">
      <c r="C538" s="75"/>
    </row>
    <row r="539" spans="1:15" ht="15.75" x14ac:dyDescent="0.25">
      <c r="B539" s="80">
        <v>12.1</v>
      </c>
      <c r="C539" s="124" t="s">
        <v>226</v>
      </c>
      <c r="D539" s="125"/>
      <c r="G539" s="123">
        <v>1</v>
      </c>
      <c r="H539" s="81" t="s">
        <v>24</v>
      </c>
    </row>
    <row r="540" spans="1:15" x14ac:dyDescent="0.25">
      <c r="B540" s="76" t="s">
        <v>14</v>
      </c>
      <c r="C540" s="216" t="s">
        <v>311</v>
      </c>
      <c r="D540" s="82" t="s">
        <v>138</v>
      </c>
      <c r="E540" s="76">
        <v>1</v>
      </c>
      <c r="F540" s="76" t="s">
        <v>24</v>
      </c>
      <c r="G540" s="76">
        <v>1</v>
      </c>
      <c r="H540" s="83" t="s">
        <v>24</v>
      </c>
      <c r="I540" s="259">
        <v>500</v>
      </c>
      <c r="J540" s="78">
        <f>E540*G540*I540</f>
        <v>500</v>
      </c>
      <c r="K540" s="84">
        <v>1</v>
      </c>
      <c r="L540" s="78">
        <f t="shared" ref="L540:L543" si="142">J540*K540</f>
        <v>500</v>
      </c>
    </row>
    <row r="541" spans="1:15" x14ac:dyDescent="0.25">
      <c r="B541" s="237" t="s">
        <v>15</v>
      </c>
      <c r="C541" s="216" t="s">
        <v>312</v>
      </c>
      <c r="D541" s="82" t="s">
        <v>138</v>
      </c>
      <c r="E541" s="76">
        <v>1</v>
      </c>
      <c r="F541" s="76" t="s">
        <v>24</v>
      </c>
      <c r="G541" s="76">
        <v>1</v>
      </c>
      <c r="H541" s="83" t="s">
        <v>24</v>
      </c>
      <c r="I541" s="259">
        <v>500</v>
      </c>
      <c r="J541" s="78">
        <f t="shared" ref="J541:J542" si="143">E541*G541*I541</f>
        <v>500</v>
      </c>
      <c r="K541" s="84">
        <v>1</v>
      </c>
      <c r="L541" s="78">
        <f t="shared" ref="L541:L542" si="144">J541*K541</f>
        <v>500</v>
      </c>
    </row>
    <row r="542" spans="1:15" x14ac:dyDescent="0.25">
      <c r="B542" s="237" t="s">
        <v>16</v>
      </c>
      <c r="C542" s="216" t="s">
        <v>313</v>
      </c>
      <c r="D542" s="82" t="s">
        <v>138</v>
      </c>
      <c r="E542" s="76">
        <v>1</v>
      </c>
      <c r="F542" s="76" t="s">
        <v>24</v>
      </c>
      <c r="G542" s="76">
        <v>1</v>
      </c>
      <c r="H542" s="83" t="s">
        <v>24</v>
      </c>
      <c r="I542" s="259">
        <v>2000</v>
      </c>
      <c r="J542" s="78">
        <f t="shared" si="143"/>
        <v>2000</v>
      </c>
      <c r="K542" s="84">
        <v>1</v>
      </c>
      <c r="L542" s="78">
        <f t="shared" si="144"/>
        <v>2000</v>
      </c>
    </row>
    <row r="543" spans="1:15" x14ac:dyDescent="0.25">
      <c r="B543" s="237" t="s">
        <v>17</v>
      </c>
      <c r="C543" s="107" t="s">
        <v>25</v>
      </c>
      <c r="E543" s="76">
        <v>1</v>
      </c>
      <c r="F543" s="76" t="s">
        <v>24</v>
      </c>
      <c r="G543" s="76">
        <v>1</v>
      </c>
      <c r="H543" s="83" t="s">
        <v>24</v>
      </c>
      <c r="I543" s="78">
        <v>500</v>
      </c>
      <c r="J543" s="78">
        <f>E543*G543*I543</f>
        <v>500</v>
      </c>
      <c r="K543" s="84">
        <v>1</v>
      </c>
      <c r="L543" s="78">
        <f t="shared" si="142"/>
        <v>500</v>
      </c>
    </row>
    <row r="544" spans="1:15" x14ac:dyDescent="0.25">
      <c r="H544" s="85" t="str">
        <f>H539</f>
        <v>item</v>
      </c>
      <c r="I544" s="86">
        <f>L544/G539</f>
        <v>3500</v>
      </c>
      <c r="J544" s="87">
        <f>SUM(J540:J543)</f>
        <v>3500</v>
      </c>
      <c r="K544" s="88"/>
      <c r="L544" s="87">
        <f>SUM(L540:L543)</f>
        <v>3500</v>
      </c>
      <c r="N544" s="89">
        <f>SUM(L540:L543)</f>
        <v>3500</v>
      </c>
    </row>
    <row r="545" spans="1:15" x14ac:dyDescent="0.25">
      <c r="H545" s="85"/>
      <c r="I545" s="86"/>
      <c r="J545" s="87"/>
      <c r="K545" s="88"/>
      <c r="L545" s="87"/>
      <c r="N545" s="89"/>
    </row>
    <row r="546" spans="1:15" ht="15.75" thickBot="1" x14ac:dyDescent="0.3">
      <c r="E546" s="126"/>
      <c r="K546" s="84"/>
    </row>
    <row r="547" spans="1:15" ht="15.75" thickBot="1" x14ac:dyDescent="0.3">
      <c r="B547" s="93">
        <v>12</v>
      </c>
      <c r="C547" s="94" t="s">
        <v>40</v>
      </c>
      <c r="D547" s="94" t="str">
        <f>C537</f>
        <v xml:space="preserve">Install the required drainage </v>
      </c>
      <c r="E547" s="95"/>
      <c r="F547" s="95"/>
      <c r="G547" s="173">
        <v>1</v>
      </c>
      <c r="H547" s="173" t="s">
        <v>24</v>
      </c>
      <c r="I547" s="96">
        <f>L547/G547</f>
        <v>3500</v>
      </c>
      <c r="J547" s="97">
        <f>SUM(J537:J546)/2</f>
        <v>3500</v>
      </c>
      <c r="K547" s="98"/>
      <c r="L547" s="99">
        <f>SUM(L537:L546)/2</f>
        <v>3500</v>
      </c>
      <c r="M547" s="120"/>
      <c r="N547" s="90">
        <f>O547-L547</f>
        <v>0</v>
      </c>
      <c r="O547" s="121">
        <f>SUM(N537:N546)</f>
        <v>3500</v>
      </c>
    </row>
    <row r="548" spans="1:15" x14ac:dyDescent="0.25">
      <c r="B548" s="80"/>
      <c r="C548" s="73"/>
      <c r="D548" s="73"/>
      <c r="H548" s="85"/>
      <c r="I548" s="86"/>
      <c r="J548" s="87"/>
      <c r="K548" s="88"/>
      <c r="L548" s="87"/>
      <c r="M548" s="120"/>
      <c r="N548" s="90"/>
      <c r="O548" s="121"/>
    </row>
    <row r="549" spans="1:15" x14ac:dyDescent="0.25">
      <c r="A549" s="115"/>
      <c r="B549" s="224" t="s">
        <v>12</v>
      </c>
      <c r="C549" s="266" t="s">
        <v>13</v>
      </c>
      <c r="D549" s="266"/>
      <c r="E549" s="224" t="s">
        <v>11</v>
      </c>
      <c r="F549" s="266" t="s">
        <v>10</v>
      </c>
      <c r="G549" s="266"/>
      <c r="H549" s="266"/>
      <c r="I549" s="70" t="s">
        <v>9</v>
      </c>
      <c r="J549" s="70" t="s">
        <v>0</v>
      </c>
      <c r="K549" s="224" t="s">
        <v>7</v>
      </c>
      <c r="L549" s="70" t="s">
        <v>8</v>
      </c>
    </row>
    <row r="550" spans="1:15" ht="15.75" x14ac:dyDescent="0.25">
      <c r="B550" s="74">
        <v>13</v>
      </c>
      <c r="C550" s="75" t="s">
        <v>216</v>
      </c>
    </row>
    <row r="551" spans="1:15" ht="15.75" x14ac:dyDescent="0.25">
      <c r="C551" s="75"/>
    </row>
    <row r="552" spans="1:15" ht="15.75" x14ac:dyDescent="0.25">
      <c r="B552" s="80">
        <v>13.1</v>
      </c>
      <c r="C552" s="124" t="s">
        <v>216</v>
      </c>
      <c r="D552" s="125"/>
      <c r="G552" s="123">
        <v>1</v>
      </c>
      <c r="H552" s="81" t="s">
        <v>24</v>
      </c>
    </row>
    <row r="553" spans="1:15" x14ac:dyDescent="0.25">
      <c r="B553" s="76" t="s">
        <v>14</v>
      </c>
      <c r="C553" s="216" t="s">
        <v>314</v>
      </c>
      <c r="D553" s="82" t="s">
        <v>138</v>
      </c>
      <c r="E553" s="76">
        <v>1</v>
      </c>
      <c r="F553" s="76" t="s">
        <v>24</v>
      </c>
      <c r="G553" s="76">
        <v>1</v>
      </c>
      <c r="H553" s="83" t="s">
        <v>24</v>
      </c>
      <c r="I553" s="78">
        <v>1000</v>
      </c>
      <c r="J553" s="78">
        <f>E553*G553*I553</f>
        <v>1000</v>
      </c>
      <c r="K553" s="84">
        <v>1</v>
      </c>
      <c r="L553" s="78">
        <f t="shared" ref="L553" si="145">J553*K553</f>
        <v>1000</v>
      </c>
    </row>
    <row r="554" spans="1:15" x14ac:dyDescent="0.25">
      <c r="B554" s="237" t="s">
        <v>15</v>
      </c>
      <c r="C554" s="216" t="s">
        <v>316</v>
      </c>
      <c r="D554" s="82" t="s">
        <v>138</v>
      </c>
      <c r="E554" s="76">
        <v>1</v>
      </c>
      <c r="F554" s="76" t="s">
        <v>24</v>
      </c>
      <c r="G554" s="76">
        <v>1</v>
      </c>
      <c r="H554" s="83" t="s">
        <v>24</v>
      </c>
      <c r="I554" s="78">
        <v>1000</v>
      </c>
      <c r="J554" s="78">
        <f>E554*G554*I554</f>
        <v>1000</v>
      </c>
      <c r="K554" s="84">
        <v>1</v>
      </c>
      <c r="L554" s="78">
        <f t="shared" ref="L554:L556" si="146">J554*K554</f>
        <v>1000</v>
      </c>
    </row>
    <row r="555" spans="1:15" x14ac:dyDescent="0.25">
      <c r="B555" s="237" t="s">
        <v>16</v>
      </c>
      <c r="C555" s="216" t="s">
        <v>315</v>
      </c>
      <c r="D555" s="82" t="s">
        <v>138</v>
      </c>
      <c r="E555" s="76">
        <v>1</v>
      </c>
      <c r="F555" s="76" t="s">
        <v>24</v>
      </c>
      <c r="G555" s="76">
        <v>1</v>
      </c>
      <c r="H555" s="83" t="s">
        <v>24</v>
      </c>
      <c r="I555" s="78">
        <v>500</v>
      </c>
      <c r="J555" s="78">
        <f>E555*G555*I555</f>
        <v>500</v>
      </c>
      <c r="K555" s="84">
        <v>1</v>
      </c>
      <c r="L555" s="78">
        <f t="shared" ref="L555" si="147">J555*K555</f>
        <v>500</v>
      </c>
    </row>
    <row r="556" spans="1:15" x14ac:dyDescent="0.25">
      <c r="B556" s="237" t="s">
        <v>17</v>
      </c>
      <c r="C556" s="107" t="s">
        <v>25</v>
      </c>
      <c r="E556" s="76">
        <v>1</v>
      </c>
      <c r="F556" s="76" t="s">
        <v>24</v>
      </c>
      <c r="G556" s="76">
        <v>1</v>
      </c>
      <c r="H556" s="83" t="s">
        <v>24</v>
      </c>
      <c r="I556" s="78">
        <v>500</v>
      </c>
      <c r="J556" s="78">
        <f>E556*G556*I556</f>
        <v>500</v>
      </c>
      <c r="K556" s="84">
        <v>1</v>
      </c>
      <c r="L556" s="78">
        <f t="shared" si="146"/>
        <v>500</v>
      </c>
    </row>
    <row r="557" spans="1:15" x14ac:dyDescent="0.25">
      <c r="H557" s="85" t="str">
        <f>H552</f>
        <v>item</v>
      </c>
      <c r="I557" s="86">
        <f>L557/G552</f>
        <v>3000</v>
      </c>
      <c r="J557" s="87">
        <f>SUM(J553:J556)</f>
        <v>3000</v>
      </c>
      <c r="K557" s="88"/>
      <c r="L557" s="87">
        <f>SUM(L553:L556)</f>
        <v>3000</v>
      </c>
      <c r="N557" s="89">
        <f>SUM(L553:L556)</f>
        <v>3000</v>
      </c>
    </row>
    <row r="558" spans="1:15" x14ac:dyDescent="0.25">
      <c r="H558" s="85"/>
      <c r="I558" s="86"/>
      <c r="J558" s="87"/>
      <c r="K558" s="88"/>
      <c r="L558" s="87"/>
      <c r="N558" s="89"/>
    </row>
    <row r="559" spans="1:15" ht="15.75" thickBot="1" x14ac:dyDescent="0.3">
      <c r="E559" s="126"/>
      <c r="K559" s="84"/>
    </row>
    <row r="560" spans="1:15" ht="15.75" thickBot="1" x14ac:dyDescent="0.3">
      <c r="B560" s="93">
        <v>13</v>
      </c>
      <c r="C560" s="94" t="s">
        <v>40</v>
      </c>
      <c r="D560" s="94" t="str">
        <f>C550</f>
        <v>Site restorations and clean-up</v>
      </c>
      <c r="E560" s="95"/>
      <c r="F560" s="95"/>
      <c r="G560" s="173">
        <v>1</v>
      </c>
      <c r="H560" s="173" t="s">
        <v>24</v>
      </c>
      <c r="I560" s="96">
        <f>L560/G560</f>
        <v>3000</v>
      </c>
      <c r="J560" s="97">
        <f>SUM(J550:J559)/2</f>
        <v>3000</v>
      </c>
      <c r="K560" s="98"/>
      <c r="L560" s="99">
        <f>SUM(L550:L559)/2</f>
        <v>3000</v>
      </c>
      <c r="M560" s="120"/>
      <c r="N560" s="90">
        <f>O560-L560</f>
        <v>0</v>
      </c>
      <c r="O560" s="121">
        <f>SUM(N550:N559)</f>
        <v>3000</v>
      </c>
    </row>
    <row r="561" spans="1:15" x14ac:dyDescent="0.25">
      <c r="B561" s="80"/>
      <c r="C561" s="73"/>
      <c r="D561" s="73"/>
      <c r="H561" s="85"/>
      <c r="I561" s="86"/>
      <c r="J561" s="87"/>
      <c r="K561" s="88"/>
      <c r="L561" s="87"/>
      <c r="M561" s="120"/>
      <c r="N561" s="90"/>
      <c r="O561" s="121"/>
    </row>
    <row r="562" spans="1:15" x14ac:dyDescent="0.25">
      <c r="A562" s="115"/>
      <c r="B562" s="224" t="s">
        <v>12</v>
      </c>
      <c r="C562" s="266" t="s">
        <v>13</v>
      </c>
      <c r="D562" s="266"/>
      <c r="E562" s="224" t="s">
        <v>11</v>
      </c>
      <c r="F562" s="266" t="s">
        <v>10</v>
      </c>
      <c r="G562" s="266"/>
      <c r="H562" s="266"/>
      <c r="I562" s="70" t="s">
        <v>9</v>
      </c>
      <c r="J562" s="70" t="s">
        <v>0</v>
      </c>
      <c r="K562" s="224" t="s">
        <v>7</v>
      </c>
      <c r="L562" s="70" t="s">
        <v>8</v>
      </c>
    </row>
    <row r="563" spans="1:15" ht="15.75" x14ac:dyDescent="0.25">
      <c r="B563" s="74">
        <v>14</v>
      </c>
      <c r="C563" s="75" t="s">
        <v>217</v>
      </c>
    </row>
    <row r="564" spans="1:15" ht="15.75" x14ac:dyDescent="0.25">
      <c r="C564" s="75"/>
    </row>
    <row r="565" spans="1:15" ht="15.75" x14ac:dyDescent="0.25">
      <c r="B565" s="80">
        <v>14.1</v>
      </c>
      <c r="C565" s="124" t="s">
        <v>317</v>
      </c>
      <c r="D565" s="125"/>
      <c r="G565" s="123">
        <v>1</v>
      </c>
      <c r="H565" s="81" t="s">
        <v>24</v>
      </c>
    </row>
    <row r="566" spans="1:15" x14ac:dyDescent="0.25">
      <c r="B566" s="76" t="s">
        <v>14</v>
      </c>
      <c r="C566" s="71" t="s">
        <v>55</v>
      </c>
      <c r="D566" s="82"/>
      <c r="E566" s="76">
        <v>1</v>
      </c>
      <c r="F566" s="76" t="s">
        <v>24</v>
      </c>
      <c r="G566" s="76">
        <v>1</v>
      </c>
      <c r="H566" s="83" t="s">
        <v>24</v>
      </c>
      <c r="I566" s="78">
        <v>0</v>
      </c>
      <c r="J566" s="78">
        <f>E566*G566*I566</f>
        <v>0</v>
      </c>
      <c r="K566" s="84">
        <v>1</v>
      </c>
      <c r="L566" s="78">
        <f t="shared" ref="L566:L567" si="148">J566*K566</f>
        <v>0</v>
      </c>
    </row>
    <row r="567" spans="1:15" x14ac:dyDescent="0.25">
      <c r="B567" s="76" t="s">
        <v>15</v>
      </c>
      <c r="C567" s="107" t="s">
        <v>25</v>
      </c>
      <c r="E567" s="76">
        <v>1</v>
      </c>
      <c r="F567" s="76" t="s">
        <v>24</v>
      </c>
      <c r="G567" s="76">
        <v>1</v>
      </c>
      <c r="H567" s="83" t="s">
        <v>24</v>
      </c>
      <c r="I567" s="78">
        <v>0</v>
      </c>
      <c r="J567" s="78">
        <f>E567*G567*I567</f>
        <v>0</v>
      </c>
      <c r="K567" s="84">
        <v>1</v>
      </c>
      <c r="L567" s="78">
        <f t="shared" si="148"/>
        <v>0</v>
      </c>
    </row>
    <row r="568" spans="1:15" x14ac:dyDescent="0.25">
      <c r="H568" s="85" t="str">
        <f>H565</f>
        <v>item</v>
      </c>
      <c r="I568" s="86">
        <f>L568/G565</f>
        <v>0</v>
      </c>
      <c r="J568" s="87">
        <f>SUM(J566:J567)</f>
        <v>0</v>
      </c>
      <c r="K568" s="88"/>
      <c r="L568" s="87">
        <f>SUM(L566:L567)</f>
        <v>0</v>
      </c>
      <c r="N568" s="89">
        <f>SUM(L566:L567)</f>
        <v>0</v>
      </c>
    </row>
    <row r="569" spans="1:15" x14ac:dyDescent="0.25">
      <c r="H569" s="85"/>
      <c r="I569" s="86"/>
      <c r="J569" s="87"/>
      <c r="K569" s="88"/>
      <c r="L569" s="87"/>
      <c r="N569" s="89"/>
    </row>
    <row r="570" spans="1:15" ht="15.75" thickBot="1" x14ac:dyDescent="0.3">
      <c r="E570" s="126"/>
      <c r="K570" s="84"/>
    </row>
    <row r="571" spans="1:15" ht="15.75" thickBot="1" x14ac:dyDescent="0.3">
      <c r="B571" s="93">
        <v>14</v>
      </c>
      <c r="C571" s="94" t="s">
        <v>40</v>
      </c>
      <c r="D571" s="94" t="str">
        <f>C563</f>
        <v>All other works and obligations under the Contract NOT INCLUDED ELSEWHERE in this Schedule</v>
      </c>
      <c r="E571" s="95"/>
      <c r="F571" s="95"/>
      <c r="G571" s="173">
        <v>1</v>
      </c>
      <c r="H571" s="173" t="s">
        <v>24</v>
      </c>
      <c r="I571" s="96">
        <f>L571/G571</f>
        <v>0</v>
      </c>
      <c r="J571" s="97">
        <f>SUM(J563:J570)/2</f>
        <v>0</v>
      </c>
      <c r="K571" s="98"/>
      <c r="L571" s="99">
        <f>SUM(L563:L570)/2</f>
        <v>0</v>
      </c>
      <c r="M571" s="120"/>
      <c r="N571" s="90">
        <f>O571-L571</f>
        <v>0</v>
      </c>
      <c r="O571" s="121">
        <f>SUM(N563:N570)</f>
        <v>0</v>
      </c>
    </row>
    <row r="572" spans="1:15" x14ac:dyDescent="0.25">
      <c r="B572" s="80"/>
      <c r="C572" s="73"/>
      <c r="D572" s="73"/>
      <c r="I572" s="92"/>
      <c r="J572" s="87"/>
      <c r="K572" s="88"/>
      <c r="L572" s="87"/>
      <c r="M572" s="120"/>
      <c r="N572" s="90"/>
      <c r="O572" s="121"/>
    </row>
    <row r="573" spans="1:15" x14ac:dyDescent="0.25">
      <c r="A573" s="115"/>
      <c r="B573" s="68" t="s">
        <v>12</v>
      </c>
      <c r="C573" s="266" t="s">
        <v>13</v>
      </c>
      <c r="D573" s="266"/>
      <c r="E573" s="68" t="s">
        <v>11</v>
      </c>
      <c r="F573" s="266" t="s">
        <v>10</v>
      </c>
      <c r="G573" s="266"/>
      <c r="H573" s="266"/>
      <c r="I573" s="70" t="s">
        <v>9</v>
      </c>
      <c r="J573" s="70" t="s">
        <v>0</v>
      </c>
      <c r="K573" s="68" t="s">
        <v>7</v>
      </c>
      <c r="L573" s="70" t="s">
        <v>8</v>
      </c>
    </row>
    <row r="574" spans="1:15" ht="15.75" x14ac:dyDescent="0.25">
      <c r="B574" s="74">
        <v>15</v>
      </c>
      <c r="C574" s="75" t="s">
        <v>105</v>
      </c>
    </row>
    <row r="576" spans="1:15" ht="15.75" x14ac:dyDescent="0.25">
      <c r="B576" s="80">
        <v>15.1</v>
      </c>
      <c r="C576" s="124" t="s">
        <v>105</v>
      </c>
      <c r="D576" s="125"/>
      <c r="G576" s="123">
        <v>1</v>
      </c>
      <c r="H576" s="81" t="s">
        <v>24</v>
      </c>
    </row>
    <row r="577" spans="2:16" x14ac:dyDescent="0.25">
      <c r="B577" s="76" t="s">
        <v>14</v>
      </c>
      <c r="C577" s="71" t="s">
        <v>55</v>
      </c>
      <c r="E577" s="76">
        <v>1</v>
      </c>
      <c r="F577" s="76" t="s">
        <v>24</v>
      </c>
      <c r="G577" s="76">
        <v>1</v>
      </c>
      <c r="H577" s="83" t="s">
        <v>24</v>
      </c>
      <c r="I577" s="78">
        <v>5000</v>
      </c>
      <c r="J577" s="78">
        <f>E577*G577*I577</f>
        <v>5000</v>
      </c>
      <c r="K577" s="84">
        <v>1</v>
      </c>
      <c r="L577" s="78">
        <f t="shared" ref="L577" si="149">J577*K577</f>
        <v>5000</v>
      </c>
    </row>
    <row r="578" spans="2:16" x14ac:dyDescent="0.25">
      <c r="B578" s="9" t="s">
        <v>15</v>
      </c>
      <c r="C578" s="107" t="s">
        <v>25</v>
      </c>
      <c r="E578" s="76">
        <v>1</v>
      </c>
      <c r="F578" s="76" t="s">
        <v>24</v>
      </c>
      <c r="G578" s="76">
        <v>1</v>
      </c>
      <c r="H578" s="83" t="s">
        <v>24</v>
      </c>
      <c r="I578" s="78">
        <v>0</v>
      </c>
      <c r="J578" s="78">
        <f>E578*G578*I578</f>
        <v>0</v>
      </c>
      <c r="K578" s="84">
        <v>1</v>
      </c>
      <c r="L578" s="78">
        <f t="shared" ref="L578" si="150">J578*K578</f>
        <v>0</v>
      </c>
    </row>
    <row r="579" spans="2:16" x14ac:dyDescent="0.25">
      <c r="H579" s="85" t="str">
        <f>H576</f>
        <v>item</v>
      </c>
      <c r="I579" s="86">
        <f>L579/G576</f>
        <v>5000</v>
      </c>
      <c r="J579" s="87">
        <f>SUM(J577:J578)</f>
        <v>5000</v>
      </c>
      <c r="K579" s="88"/>
      <c r="L579" s="87">
        <f>SUM(L577:L578)</f>
        <v>5000</v>
      </c>
      <c r="N579" s="89">
        <f>SUM(L577:L578)</f>
        <v>5000</v>
      </c>
    </row>
    <row r="580" spans="2:16" x14ac:dyDescent="0.25">
      <c r="H580" s="85"/>
      <c r="I580" s="86"/>
      <c r="J580" s="87"/>
      <c r="K580" s="88"/>
      <c r="L580" s="87"/>
      <c r="N580" s="89"/>
    </row>
    <row r="581" spans="2:16" ht="15.75" thickBot="1" x14ac:dyDescent="0.3">
      <c r="E581" s="126"/>
      <c r="K581" s="84"/>
    </row>
    <row r="582" spans="2:16" ht="15.75" thickBot="1" x14ac:dyDescent="0.3">
      <c r="B582" s="93">
        <v>15</v>
      </c>
      <c r="C582" s="94" t="s">
        <v>40</v>
      </c>
      <c r="D582" s="94" t="str">
        <f>C574</f>
        <v>Contingency</v>
      </c>
      <c r="E582" s="95"/>
      <c r="F582" s="95"/>
      <c r="G582" s="173">
        <v>1</v>
      </c>
      <c r="H582" s="173" t="s">
        <v>24</v>
      </c>
      <c r="I582" s="96">
        <f>L582/G582</f>
        <v>5000</v>
      </c>
      <c r="J582" s="97">
        <f>SUM(J574:J581)/2</f>
        <v>5000</v>
      </c>
      <c r="K582" s="98"/>
      <c r="L582" s="99">
        <f>SUM(L574:L581)/2</f>
        <v>5000</v>
      </c>
      <c r="M582" s="120"/>
      <c r="N582" s="90">
        <f>O582-L582</f>
        <v>0</v>
      </c>
      <c r="O582" s="121">
        <f>SUM(N574:N581)</f>
        <v>5000</v>
      </c>
    </row>
    <row r="583" spans="2:16" x14ac:dyDescent="0.25">
      <c r="J583" s="87"/>
      <c r="K583" s="88"/>
      <c r="L583" s="87"/>
    </row>
    <row r="584" spans="2:16" x14ac:dyDescent="0.25">
      <c r="N584" s="89">
        <f>SUM(N2:N583)</f>
        <v>181027.20000000004</v>
      </c>
      <c r="O584" s="89">
        <f>SUM(O2:O583)</f>
        <v>181027.20000000001</v>
      </c>
    </row>
    <row r="585" spans="2:16" x14ac:dyDescent="0.25">
      <c r="E585" s="109" t="s">
        <v>1</v>
      </c>
      <c r="F585" s="109"/>
      <c r="G585" s="109"/>
      <c r="H585" s="127"/>
      <c r="I585" s="128"/>
      <c r="J585" s="129">
        <f>SUM(J2:J584)/3</f>
        <v>182527.19999999987</v>
      </c>
      <c r="K585" s="109" t="s">
        <v>87</v>
      </c>
      <c r="L585" s="128">
        <f>SUM(L2:L584)/3</f>
        <v>181027.19999999992</v>
      </c>
      <c r="N585" s="89">
        <f>L585-N584</f>
        <v>0</v>
      </c>
      <c r="O585" s="121">
        <f>L585-O584</f>
        <v>0</v>
      </c>
      <c r="P585" s="130" t="s">
        <v>43</v>
      </c>
    </row>
    <row r="586" spans="2:16" x14ac:dyDescent="0.25">
      <c r="J586" s="131"/>
      <c r="K586" s="76"/>
    </row>
    <row r="587" spans="2:16" x14ac:dyDescent="0.25">
      <c r="E587" s="109" t="s">
        <v>4</v>
      </c>
      <c r="J587" s="131"/>
      <c r="K587" s="76"/>
    </row>
    <row r="588" spans="2:16" x14ac:dyDescent="0.25">
      <c r="E588" s="109"/>
      <c r="F588" s="132"/>
      <c r="J588" s="131"/>
      <c r="K588" s="76"/>
    </row>
    <row r="589" spans="2:16" x14ac:dyDescent="0.25">
      <c r="E589" s="109"/>
      <c r="F589" s="133" t="s">
        <v>125</v>
      </c>
      <c r="G589" s="134"/>
      <c r="H589" s="135">
        <v>7.0000000000000007E-2</v>
      </c>
      <c r="J589" s="131">
        <f>+J585*H589</f>
        <v>12776.903999999991</v>
      </c>
      <c r="K589" s="76"/>
      <c r="L589" s="117">
        <f>+L585*H589</f>
        <v>12671.903999999997</v>
      </c>
      <c r="O589" s="136"/>
    </row>
    <row r="590" spans="2:16" x14ac:dyDescent="0.25">
      <c r="F590" s="137" t="s">
        <v>5</v>
      </c>
      <c r="G590" s="137"/>
      <c r="H590" s="219">
        <v>0.05</v>
      </c>
      <c r="J590" s="131">
        <f>J585*H590</f>
        <v>9126.3599999999933</v>
      </c>
      <c r="K590" s="109" t="s">
        <v>87</v>
      </c>
      <c r="L590" s="117">
        <f>L585*H590</f>
        <v>9051.3599999999969</v>
      </c>
    </row>
    <row r="592" spans="2:16" x14ac:dyDescent="0.25">
      <c r="F592" s="137" t="s">
        <v>6</v>
      </c>
      <c r="G592" s="137"/>
      <c r="H592" s="138"/>
      <c r="J592" s="131">
        <f>SUM(J585:J590)</f>
        <v>204430.46399999983</v>
      </c>
      <c r="K592" s="109" t="s">
        <v>87</v>
      </c>
      <c r="L592" s="78">
        <f>SUM(L585:L590)</f>
        <v>202750.46399999992</v>
      </c>
    </row>
  </sheetData>
  <mergeCells count="30">
    <mergeCell ref="C501:D501"/>
    <mergeCell ref="F501:H501"/>
    <mergeCell ref="C513:D513"/>
    <mergeCell ref="F513:H513"/>
    <mergeCell ref="C536:D536"/>
    <mergeCell ref="F536:H536"/>
    <mergeCell ref="C573:D573"/>
    <mergeCell ref="F573:H573"/>
    <mergeCell ref="C562:D562"/>
    <mergeCell ref="F562:H562"/>
    <mergeCell ref="C203:D203"/>
    <mergeCell ref="F203:H203"/>
    <mergeCell ref="C219:D219"/>
    <mergeCell ref="F219:H219"/>
    <mergeCell ref="C281:D281"/>
    <mergeCell ref="F281:H281"/>
    <mergeCell ref="C351:D351"/>
    <mergeCell ref="F351:H351"/>
    <mergeCell ref="C427:D427"/>
    <mergeCell ref="F427:H427"/>
    <mergeCell ref="C549:D549"/>
    <mergeCell ref="F549:H549"/>
    <mergeCell ref="C187:D187"/>
    <mergeCell ref="F187:H187"/>
    <mergeCell ref="E1:G1"/>
    <mergeCell ref="C106:D106"/>
    <mergeCell ref="F106:H106"/>
    <mergeCell ref="C1:D1"/>
    <mergeCell ref="C25:D25"/>
    <mergeCell ref="E25:G25"/>
  </mergeCells>
  <printOptions horizontalCentered="1" gridLines="1"/>
  <pageMargins left="0" right="0" top="0.98425196850393704" bottom="0" header="0.31496062992125984" footer="0.31496062992125984"/>
  <pageSetup paperSize="9" scale="60" fitToHeight="6" orientation="portrait" r:id="rId1"/>
  <headerFooter>
    <oddHeader>&amp;CEstimation Sheet 
Tender No: 19-02-002  
Client: Ironbuilt Infrastructure
Project: T046 - T050 - GR Council Athletics Centre&amp;RRevision: 0
Date: 1/7/2019</oddHeader>
    <oddFooter>&amp;R&amp;P</oddFooter>
  </headerFooter>
  <rowBreaks count="1" manualBreakCount="1">
    <brk id="10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76"/>
  <sheetViews>
    <sheetView zoomScaleNormal="100" workbookViewId="0">
      <pane xSplit="5" ySplit="7" topLeftCell="F65" activePane="bottomRight" state="frozen"/>
      <selection pane="topRight" activeCell="H1" sqref="H1"/>
      <selection pane="bottomLeft" activeCell="A8" sqref="A8"/>
      <selection pane="bottomRight" activeCell="T33" sqref="T33"/>
    </sheetView>
  </sheetViews>
  <sheetFormatPr defaultRowHeight="15" x14ac:dyDescent="0.25"/>
  <cols>
    <col min="1" max="1" width="1.7109375" customWidth="1"/>
    <col min="2" max="2" width="7.28515625" customWidth="1"/>
    <col min="3" max="3" width="62.5703125" bestFit="1" customWidth="1"/>
    <col min="4" max="4" width="9.7109375" customWidth="1"/>
    <col min="6" max="29" width="3.7109375" bestFit="1" customWidth="1"/>
    <col min="30" max="30" width="3.7109375" customWidth="1"/>
    <col min="31" max="34" width="3.7109375" bestFit="1" customWidth="1"/>
    <col min="35" max="35" width="3.7109375" customWidth="1"/>
    <col min="36" max="39" width="3.7109375" bestFit="1" customWidth="1"/>
    <col min="40" max="40" width="3.7109375" customWidth="1"/>
  </cols>
  <sheetData>
    <row r="1" spans="1:40" x14ac:dyDescent="0.25">
      <c r="D1" s="6"/>
      <c r="E1" s="6"/>
    </row>
    <row r="2" spans="1:40" ht="26.25" customHeight="1" x14ac:dyDescent="0.4">
      <c r="D2" s="2" t="s">
        <v>45</v>
      </c>
    </row>
    <row r="3" spans="1:40" ht="21" customHeight="1" x14ac:dyDescent="0.35">
      <c r="D3" s="6"/>
      <c r="E3" s="10"/>
    </row>
    <row r="4" spans="1:40" ht="15.75" thickBot="1" x14ac:dyDescent="0.3">
      <c r="D4" s="6"/>
      <c r="E4" s="6"/>
    </row>
    <row r="5" spans="1:40" ht="15.75" thickTop="1" x14ac:dyDescent="0.25">
      <c r="A5" s="7" t="s">
        <v>137</v>
      </c>
      <c r="B5" s="273" t="s">
        <v>91</v>
      </c>
      <c r="C5" s="274"/>
      <c r="D5" s="274"/>
      <c r="E5" s="274"/>
      <c r="F5" s="270">
        <v>0</v>
      </c>
      <c r="G5" s="271"/>
      <c r="H5" s="271"/>
      <c r="I5" s="271"/>
      <c r="J5" s="271"/>
      <c r="K5" s="270">
        <v>1</v>
      </c>
      <c r="L5" s="271"/>
      <c r="M5" s="271"/>
      <c r="N5" s="271"/>
      <c r="O5" s="272"/>
      <c r="P5" s="271">
        <v>2</v>
      </c>
      <c r="Q5" s="271"/>
      <c r="R5" s="271"/>
      <c r="S5" s="271"/>
      <c r="T5" s="271"/>
      <c r="U5" s="270">
        <v>3</v>
      </c>
      <c r="V5" s="271"/>
      <c r="W5" s="271"/>
      <c r="X5" s="271"/>
      <c r="Y5" s="272"/>
      <c r="Z5" s="271">
        <v>4</v>
      </c>
      <c r="AA5" s="271"/>
      <c r="AB5" s="271"/>
      <c r="AC5" s="271"/>
      <c r="AD5" s="272"/>
      <c r="AE5" s="271">
        <v>5</v>
      </c>
      <c r="AF5" s="271"/>
      <c r="AG5" s="271"/>
      <c r="AH5" s="271"/>
      <c r="AI5" s="272"/>
      <c r="AJ5" s="271">
        <v>6</v>
      </c>
      <c r="AK5" s="271"/>
      <c r="AL5" s="271"/>
      <c r="AM5" s="271"/>
      <c r="AN5" s="272"/>
    </row>
    <row r="6" spans="1:40" ht="16.5" thickBot="1" x14ac:dyDescent="0.3">
      <c r="A6" s="7"/>
      <c r="B6" s="268" t="s">
        <v>183</v>
      </c>
      <c r="C6" s="269"/>
      <c r="D6" s="269"/>
      <c r="E6" s="269"/>
      <c r="F6" s="11">
        <f>1</f>
        <v>1</v>
      </c>
      <c r="G6" s="20">
        <f t="shared" ref="G6:Q6" si="0">F6+1</f>
        <v>2</v>
      </c>
      <c r="H6" s="20">
        <f t="shared" si="0"/>
        <v>3</v>
      </c>
      <c r="I6" s="20">
        <f t="shared" si="0"/>
        <v>4</v>
      </c>
      <c r="J6" s="188">
        <f t="shared" si="0"/>
        <v>5</v>
      </c>
      <c r="K6" s="11">
        <f t="shared" si="0"/>
        <v>6</v>
      </c>
      <c r="L6" s="20">
        <f t="shared" si="0"/>
        <v>7</v>
      </c>
      <c r="M6" s="20">
        <f t="shared" si="0"/>
        <v>8</v>
      </c>
      <c r="N6" s="20">
        <f t="shared" si="0"/>
        <v>9</v>
      </c>
      <c r="O6" s="26">
        <f t="shared" si="0"/>
        <v>10</v>
      </c>
      <c r="P6" s="189">
        <f t="shared" si="0"/>
        <v>11</v>
      </c>
      <c r="Q6" s="65">
        <f t="shared" si="0"/>
        <v>12</v>
      </c>
      <c r="R6" s="65">
        <f>Q6+1</f>
        <v>13</v>
      </c>
      <c r="S6" s="65">
        <f t="shared" ref="S6:AD6" si="1">R6+1</f>
        <v>14</v>
      </c>
      <c r="T6" s="139">
        <f t="shared" si="1"/>
        <v>15</v>
      </c>
      <c r="U6" s="190">
        <f t="shared" si="1"/>
        <v>16</v>
      </c>
      <c r="V6" s="65">
        <f t="shared" si="1"/>
        <v>17</v>
      </c>
      <c r="W6" s="65">
        <f t="shared" si="1"/>
        <v>18</v>
      </c>
      <c r="X6" s="65">
        <f t="shared" si="1"/>
        <v>19</v>
      </c>
      <c r="Y6" s="66">
        <f t="shared" si="1"/>
        <v>20</v>
      </c>
      <c r="Z6" s="191">
        <f t="shared" si="1"/>
        <v>21</v>
      </c>
      <c r="AA6" s="65">
        <f t="shared" si="1"/>
        <v>22</v>
      </c>
      <c r="AB6" s="65">
        <f t="shared" si="1"/>
        <v>23</v>
      </c>
      <c r="AC6" s="65">
        <f t="shared" si="1"/>
        <v>24</v>
      </c>
      <c r="AD6" s="66">
        <f t="shared" si="1"/>
        <v>25</v>
      </c>
      <c r="AE6" s="191">
        <f t="shared" ref="AE6" si="2">AD6+1</f>
        <v>26</v>
      </c>
      <c r="AF6" s="65">
        <f t="shared" ref="AF6" si="3">AE6+1</f>
        <v>27</v>
      </c>
      <c r="AG6" s="65">
        <f t="shared" ref="AG6" si="4">AF6+1</f>
        <v>28</v>
      </c>
      <c r="AH6" s="65">
        <f t="shared" ref="AH6" si="5">AG6+1</f>
        <v>29</v>
      </c>
      <c r="AI6" s="66">
        <f t="shared" ref="AI6" si="6">AH6+1</f>
        <v>30</v>
      </c>
      <c r="AJ6" s="191">
        <f t="shared" ref="AJ6" si="7">AI6+1</f>
        <v>31</v>
      </c>
      <c r="AK6" s="65">
        <f t="shared" ref="AK6" si="8">AJ6+1</f>
        <v>32</v>
      </c>
      <c r="AL6" s="65">
        <f t="shared" ref="AL6" si="9">AK6+1</f>
        <v>33</v>
      </c>
      <c r="AM6" s="65">
        <f t="shared" ref="AM6" si="10">AL6+1</f>
        <v>34</v>
      </c>
      <c r="AN6" s="66">
        <f t="shared" ref="AN6" si="11">AM6+1</f>
        <v>35</v>
      </c>
    </row>
    <row r="7" spans="1:40" ht="15.75" thickBot="1" x14ac:dyDescent="0.3">
      <c r="B7" s="12" t="s">
        <v>55</v>
      </c>
      <c r="C7" s="13" t="s">
        <v>13</v>
      </c>
      <c r="D7" s="14" t="s">
        <v>89</v>
      </c>
      <c r="E7" s="15" t="s">
        <v>90</v>
      </c>
      <c r="F7" s="25"/>
      <c r="G7" s="16"/>
      <c r="H7" s="16"/>
      <c r="I7" s="16"/>
      <c r="J7" s="17"/>
      <c r="K7" s="25"/>
      <c r="L7" s="16"/>
      <c r="M7" s="16"/>
      <c r="N7" s="16"/>
      <c r="O7" s="62"/>
      <c r="P7" s="192"/>
      <c r="Q7" s="16"/>
      <c r="R7" s="16"/>
      <c r="S7" s="16"/>
      <c r="T7" s="193"/>
      <c r="U7" s="194"/>
      <c r="V7" s="16"/>
      <c r="W7" s="16"/>
      <c r="X7" s="16"/>
      <c r="Y7" s="62"/>
      <c r="Z7" s="192"/>
      <c r="AA7" s="16"/>
      <c r="AB7" s="16"/>
      <c r="AC7" s="16"/>
      <c r="AD7" s="62"/>
      <c r="AE7" s="192"/>
      <c r="AF7" s="16"/>
      <c r="AG7" s="16"/>
      <c r="AH7" s="16"/>
      <c r="AI7" s="62"/>
      <c r="AJ7" s="192"/>
      <c r="AK7" s="16"/>
      <c r="AL7" s="16"/>
      <c r="AM7" s="16"/>
      <c r="AN7" s="62"/>
    </row>
    <row r="8" spans="1:40" x14ac:dyDescent="0.25">
      <c r="A8" s="7"/>
      <c r="B8" s="44">
        <v>1</v>
      </c>
      <c r="C8" s="45" t="s">
        <v>152</v>
      </c>
      <c r="D8" s="46"/>
      <c r="E8" s="47"/>
      <c r="F8" s="21"/>
      <c r="G8" s="18"/>
      <c r="H8" s="18"/>
      <c r="I8" s="18"/>
      <c r="J8" s="19"/>
      <c r="K8" s="21"/>
      <c r="L8" s="18"/>
      <c r="M8" s="18"/>
      <c r="N8" s="18"/>
      <c r="O8" s="63"/>
      <c r="P8" s="195"/>
      <c r="Q8" s="18"/>
      <c r="R8" s="18"/>
      <c r="S8" s="18"/>
      <c r="T8" s="19"/>
      <c r="U8" s="21"/>
      <c r="V8" s="18"/>
      <c r="W8" s="18"/>
      <c r="X8" s="18"/>
      <c r="Y8" s="63"/>
      <c r="Z8" s="195"/>
      <c r="AA8" s="18"/>
      <c r="AB8" s="18"/>
      <c r="AC8" s="18"/>
      <c r="AD8" s="63"/>
      <c r="AE8" s="195"/>
      <c r="AF8" s="18"/>
      <c r="AG8" s="18"/>
      <c r="AH8" s="18"/>
      <c r="AI8" s="63"/>
      <c r="AJ8" s="195"/>
      <c r="AK8" s="18"/>
      <c r="AL8" s="18"/>
      <c r="AM8" s="18"/>
      <c r="AN8" s="63"/>
    </row>
    <row r="9" spans="1:40" x14ac:dyDescent="0.25">
      <c r="A9" s="7"/>
      <c r="B9" s="48" t="s">
        <v>14</v>
      </c>
      <c r="C9" s="49" t="s">
        <v>179</v>
      </c>
      <c r="D9" s="172"/>
      <c r="E9" s="51">
        <v>0</v>
      </c>
      <c r="F9" s="22"/>
      <c r="G9" s="23"/>
      <c r="H9" s="23"/>
      <c r="I9" s="23"/>
      <c r="J9" s="24"/>
      <c r="K9" s="22"/>
      <c r="L9" s="23"/>
      <c r="M9" s="23"/>
      <c r="N9" s="23"/>
      <c r="O9" s="31"/>
      <c r="P9" s="196"/>
      <c r="Q9" s="23"/>
      <c r="R9" s="23"/>
      <c r="S9" s="23"/>
      <c r="T9" s="24"/>
      <c r="U9" s="22"/>
      <c r="V9" s="23"/>
      <c r="W9" s="23"/>
      <c r="X9" s="23"/>
      <c r="Y9" s="31"/>
      <c r="Z9" s="196"/>
      <c r="AA9" s="23"/>
      <c r="AB9" s="23"/>
      <c r="AC9" s="23"/>
      <c r="AD9" s="31"/>
      <c r="AE9" s="196"/>
      <c r="AF9" s="23"/>
      <c r="AG9" s="23"/>
      <c r="AH9" s="23"/>
      <c r="AI9" s="31"/>
      <c r="AJ9" s="196"/>
      <c r="AK9" s="23"/>
      <c r="AL9" s="23"/>
      <c r="AM9" s="23"/>
      <c r="AN9" s="31"/>
    </row>
    <row r="10" spans="1:40" x14ac:dyDescent="0.25">
      <c r="A10" s="7"/>
      <c r="B10" s="48"/>
      <c r="C10" s="49"/>
      <c r="D10" s="50"/>
      <c r="E10" s="51"/>
      <c r="F10" s="22"/>
      <c r="G10" s="23"/>
      <c r="H10" s="23"/>
      <c r="I10" s="23"/>
      <c r="J10" s="24"/>
      <c r="K10" s="22"/>
      <c r="L10" s="23"/>
      <c r="M10" s="23"/>
      <c r="N10" s="23"/>
      <c r="O10" s="31"/>
      <c r="P10" s="196"/>
      <c r="Q10" s="23"/>
      <c r="R10" s="23"/>
      <c r="S10" s="23"/>
      <c r="T10" s="24"/>
      <c r="U10" s="22"/>
      <c r="V10" s="23"/>
      <c r="W10" s="23"/>
      <c r="X10" s="23"/>
      <c r="Y10" s="31"/>
      <c r="Z10" s="196"/>
      <c r="AA10" s="23"/>
      <c r="AB10" s="23"/>
      <c r="AC10" s="23"/>
      <c r="AD10" s="31"/>
      <c r="AE10" s="196"/>
      <c r="AF10" s="23"/>
      <c r="AG10" s="23"/>
      <c r="AH10" s="23"/>
      <c r="AI10" s="31"/>
      <c r="AJ10" s="196"/>
      <c r="AK10" s="23"/>
      <c r="AL10" s="23"/>
      <c r="AM10" s="23"/>
      <c r="AN10" s="31"/>
    </row>
    <row r="11" spans="1:40" x14ac:dyDescent="0.25">
      <c r="A11" s="7"/>
      <c r="B11" s="52">
        <v>2</v>
      </c>
      <c r="C11" s="53" t="s">
        <v>158</v>
      </c>
      <c r="D11" s="50"/>
      <c r="E11" s="51"/>
      <c r="F11" s="22"/>
      <c r="G11" s="23"/>
      <c r="H11" s="23"/>
      <c r="I11" s="23"/>
      <c r="J11" s="24"/>
      <c r="K11" s="22"/>
      <c r="L11" s="23"/>
      <c r="M11" s="23"/>
      <c r="N11" s="23"/>
      <c r="O11" s="31"/>
      <c r="P11" s="196"/>
      <c r="Q11" s="23"/>
      <c r="R11" s="23"/>
      <c r="S11" s="23"/>
      <c r="T11" s="24"/>
      <c r="U11" s="22"/>
      <c r="V11" s="23"/>
      <c r="W11" s="23"/>
      <c r="X11" s="23"/>
      <c r="Y11" s="31"/>
      <c r="Z11" s="196"/>
      <c r="AA11" s="23"/>
      <c r="AB11" s="23"/>
      <c r="AC11" s="23"/>
      <c r="AD11" s="31"/>
      <c r="AE11" s="196"/>
      <c r="AF11" s="23"/>
      <c r="AG11" s="23"/>
      <c r="AH11" s="23"/>
      <c r="AI11" s="31"/>
      <c r="AJ11" s="196"/>
      <c r="AK11" s="23"/>
      <c r="AL11" s="23"/>
      <c r="AM11" s="23"/>
      <c r="AN11" s="31"/>
    </row>
    <row r="12" spans="1:40" x14ac:dyDescent="0.25">
      <c r="A12" s="7"/>
      <c r="B12" s="48" t="s">
        <v>14</v>
      </c>
      <c r="C12" s="49" t="s">
        <v>118</v>
      </c>
      <c r="D12" s="50" t="s">
        <v>205</v>
      </c>
      <c r="E12" s="51">
        <v>0</v>
      </c>
      <c r="F12" s="22"/>
      <c r="G12" s="23"/>
      <c r="H12" s="23"/>
      <c r="I12" s="23"/>
      <c r="J12" s="24"/>
      <c r="K12" s="22"/>
      <c r="L12" s="23"/>
      <c r="M12" s="23"/>
      <c r="N12" s="23"/>
      <c r="O12" s="31"/>
      <c r="P12" s="196"/>
      <c r="Q12" s="23"/>
      <c r="R12" s="23"/>
      <c r="S12" s="23"/>
      <c r="T12" s="24"/>
      <c r="U12" s="22"/>
      <c r="V12" s="23"/>
      <c r="W12" s="23"/>
      <c r="X12" s="23"/>
      <c r="Y12" s="31"/>
      <c r="Z12" s="196"/>
      <c r="AA12" s="23"/>
      <c r="AB12" s="23"/>
      <c r="AC12" s="23"/>
      <c r="AD12" s="31"/>
      <c r="AE12" s="196"/>
      <c r="AF12" s="23"/>
      <c r="AG12" s="23"/>
      <c r="AH12" s="23"/>
      <c r="AI12" s="31"/>
      <c r="AJ12" s="196"/>
      <c r="AK12" s="23"/>
      <c r="AL12" s="23"/>
      <c r="AM12" s="23"/>
      <c r="AN12" s="31"/>
    </row>
    <row r="13" spans="1:40" x14ac:dyDescent="0.25">
      <c r="B13" s="48"/>
      <c r="C13" s="49"/>
      <c r="D13" s="50"/>
      <c r="E13" s="51"/>
      <c r="F13" s="22"/>
      <c r="G13" s="23"/>
      <c r="H13" s="23"/>
      <c r="I13" s="23"/>
      <c r="J13" s="24"/>
      <c r="K13" s="22"/>
      <c r="L13" s="23"/>
      <c r="M13" s="23"/>
      <c r="N13" s="23"/>
      <c r="O13" s="31"/>
      <c r="P13" s="196"/>
      <c r="Q13" s="23"/>
      <c r="R13" s="23"/>
      <c r="S13" s="23"/>
      <c r="T13" s="24"/>
      <c r="U13" s="22"/>
      <c r="V13" s="23"/>
      <c r="W13" s="23"/>
      <c r="X13" s="23"/>
      <c r="Y13" s="31"/>
      <c r="Z13" s="196"/>
      <c r="AA13" s="23"/>
      <c r="AB13" s="23"/>
      <c r="AC13" s="23"/>
      <c r="AD13" s="31"/>
      <c r="AE13" s="196"/>
      <c r="AF13" s="23"/>
      <c r="AG13" s="23"/>
      <c r="AH13" s="23"/>
      <c r="AI13" s="31"/>
      <c r="AJ13" s="196"/>
      <c r="AK13" s="23"/>
      <c r="AL13" s="23"/>
      <c r="AM13" s="23"/>
      <c r="AN13" s="31"/>
    </row>
    <row r="14" spans="1:40" x14ac:dyDescent="0.25">
      <c r="B14" s="52">
        <v>3</v>
      </c>
      <c r="C14" s="53" t="s">
        <v>153</v>
      </c>
      <c r="D14" s="50"/>
      <c r="E14" s="51"/>
      <c r="F14" s="22"/>
      <c r="G14" s="23"/>
      <c r="H14" s="23"/>
      <c r="I14" s="23"/>
      <c r="J14" s="24"/>
      <c r="K14" s="22"/>
      <c r="L14" s="23"/>
      <c r="M14" s="23"/>
      <c r="N14" s="23"/>
      <c r="O14" s="31"/>
      <c r="P14" s="196"/>
      <c r="Q14" s="23"/>
      <c r="R14" s="23"/>
      <c r="S14" s="23"/>
      <c r="T14" s="24"/>
      <c r="U14" s="22"/>
      <c r="V14" s="23"/>
      <c r="W14" s="23"/>
      <c r="X14" s="23"/>
      <c r="Y14" s="31"/>
      <c r="Z14" s="196"/>
      <c r="AA14" s="23"/>
      <c r="AB14" s="23"/>
      <c r="AC14" s="23"/>
      <c r="AD14" s="31"/>
      <c r="AE14" s="196"/>
      <c r="AF14" s="23"/>
      <c r="AG14" s="23"/>
      <c r="AH14" s="23"/>
      <c r="AI14" s="31"/>
      <c r="AJ14" s="196"/>
      <c r="AK14" s="23"/>
      <c r="AL14" s="23"/>
      <c r="AM14" s="23"/>
      <c r="AN14" s="31"/>
    </row>
    <row r="15" spans="1:40" x14ac:dyDescent="0.25">
      <c r="B15" s="48" t="s">
        <v>14</v>
      </c>
      <c r="C15" s="54" t="s">
        <v>202</v>
      </c>
      <c r="D15" s="50" t="s">
        <v>205</v>
      </c>
      <c r="E15" s="51">
        <v>5</v>
      </c>
      <c r="F15" s="27"/>
      <c r="G15" s="197"/>
      <c r="H15" s="197"/>
      <c r="I15" s="197"/>
      <c r="J15" s="198"/>
      <c r="K15" s="22"/>
      <c r="L15" s="23"/>
      <c r="M15" s="23"/>
      <c r="N15" s="23"/>
      <c r="O15" s="31"/>
      <c r="P15" s="196"/>
      <c r="Q15" s="23"/>
      <c r="R15" s="23"/>
      <c r="S15" s="23"/>
      <c r="T15" s="24"/>
      <c r="U15" s="22"/>
      <c r="V15" s="23"/>
      <c r="W15" s="23"/>
      <c r="X15" s="23"/>
      <c r="Y15" s="31"/>
      <c r="Z15" s="196"/>
      <c r="AA15" s="23"/>
      <c r="AB15" s="23"/>
      <c r="AC15" s="23"/>
      <c r="AD15" s="31"/>
      <c r="AE15" s="196"/>
      <c r="AF15" s="23"/>
      <c r="AG15" s="23"/>
      <c r="AH15" s="23"/>
      <c r="AI15" s="31"/>
      <c r="AJ15" s="196"/>
      <c r="AK15" s="23"/>
      <c r="AL15" s="23"/>
      <c r="AM15" s="23"/>
      <c r="AN15" s="31"/>
    </row>
    <row r="16" spans="1:40" x14ac:dyDescent="0.25">
      <c r="B16" s="48" t="s">
        <v>15</v>
      </c>
      <c r="C16" s="54" t="s">
        <v>203</v>
      </c>
      <c r="D16" s="50" t="s">
        <v>205</v>
      </c>
      <c r="E16" s="51">
        <v>5</v>
      </c>
      <c r="F16" s="199"/>
      <c r="G16" s="200"/>
      <c r="H16" s="200"/>
      <c r="I16" s="200"/>
      <c r="J16" s="201"/>
      <c r="K16" s="22"/>
      <c r="L16" s="23"/>
      <c r="M16" s="23"/>
      <c r="N16" s="23"/>
      <c r="O16" s="31"/>
      <c r="P16" s="196"/>
      <c r="Q16" s="23"/>
      <c r="R16" s="23"/>
      <c r="S16" s="23"/>
      <c r="T16" s="24"/>
      <c r="U16" s="22"/>
      <c r="V16" s="23"/>
      <c r="W16" s="23"/>
      <c r="X16" s="23"/>
      <c r="Y16" s="31"/>
      <c r="Z16" s="196"/>
      <c r="AA16" s="23"/>
      <c r="AB16" s="23"/>
      <c r="AC16" s="23"/>
      <c r="AD16" s="31"/>
      <c r="AE16" s="196"/>
      <c r="AF16" s="23"/>
      <c r="AG16" s="23"/>
      <c r="AH16" s="23"/>
      <c r="AI16" s="31"/>
      <c r="AJ16" s="196"/>
      <c r="AK16" s="23"/>
      <c r="AL16" s="23"/>
      <c r="AM16" s="23"/>
      <c r="AN16" s="31"/>
    </row>
    <row r="17" spans="2:40" x14ac:dyDescent="0.25">
      <c r="B17" s="48" t="s">
        <v>16</v>
      </c>
      <c r="C17" s="55" t="s">
        <v>102</v>
      </c>
      <c r="D17" s="50" t="s">
        <v>205</v>
      </c>
      <c r="E17" s="51">
        <v>5</v>
      </c>
      <c r="F17" s="202"/>
      <c r="G17" s="203"/>
      <c r="H17" s="203"/>
      <c r="I17" s="203"/>
      <c r="J17" s="204"/>
      <c r="K17" s="212"/>
      <c r="L17" s="209"/>
      <c r="M17" s="209"/>
      <c r="N17" s="209"/>
      <c r="O17" s="210"/>
      <c r="P17" s="196"/>
      <c r="Q17" s="23"/>
      <c r="R17" s="23"/>
      <c r="S17" s="23"/>
      <c r="T17" s="24"/>
      <c r="U17" s="22"/>
      <c r="V17" s="23"/>
      <c r="W17" s="23"/>
      <c r="X17" s="23"/>
      <c r="Y17" s="31"/>
      <c r="Z17" s="196"/>
      <c r="AA17" s="23"/>
      <c r="AB17" s="23"/>
      <c r="AC17" s="23"/>
      <c r="AD17" s="31"/>
      <c r="AE17" s="196"/>
      <c r="AF17" s="23"/>
      <c r="AG17" s="23"/>
      <c r="AH17" s="23"/>
      <c r="AI17" s="31"/>
      <c r="AJ17" s="196"/>
      <c r="AK17" s="23"/>
      <c r="AL17" s="23"/>
      <c r="AM17" s="23"/>
      <c r="AN17" s="31"/>
    </row>
    <row r="18" spans="2:40" x14ac:dyDescent="0.25">
      <c r="B18" s="48"/>
      <c r="C18" s="49"/>
      <c r="D18" s="50"/>
      <c r="E18" s="51"/>
      <c r="F18" s="22"/>
      <c r="G18" s="23"/>
      <c r="H18" s="23"/>
      <c r="I18" s="23"/>
      <c r="J18" s="24"/>
      <c r="K18" s="22"/>
      <c r="L18" s="23"/>
      <c r="M18" s="23"/>
      <c r="N18" s="23"/>
      <c r="O18" s="31"/>
      <c r="P18" s="196"/>
      <c r="Q18" s="23"/>
      <c r="R18" s="23"/>
      <c r="S18" s="23"/>
      <c r="T18" s="24"/>
      <c r="U18" s="22"/>
      <c r="V18" s="23"/>
      <c r="W18" s="23"/>
      <c r="X18" s="23"/>
      <c r="Y18" s="31"/>
      <c r="Z18" s="196"/>
      <c r="AA18" s="23"/>
      <c r="AB18" s="23"/>
      <c r="AC18" s="23"/>
      <c r="AD18" s="31"/>
      <c r="AE18" s="196"/>
      <c r="AF18" s="23"/>
      <c r="AG18" s="23"/>
      <c r="AH18" s="23"/>
      <c r="AI18" s="31"/>
      <c r="AJ18" s="196"/>
      <c r="AK18" s="23"/>
      <c r="AL18" s="23"/>
      <c r="AM18" s="23"/>
      <c r="AN18" s="31"/>
    </row>
    <row r="19" spans="2:40" x14ac:dyDescent="0.25">
      <c r="B19" s="52">
        <v>4</v>
      </c>
      <c r="C19" s="53" t="s">
        <v>154</v>
      </c>
      <c r="D19" s="50"/>
      <c r="E19" s="51"/>
      <c r="F19" s="22"/>
      <c r="G19" s="23"/>
      <c r="H19" s="23"/>
      <c r="I19" s="23"/>
      <c r="J19" s="24"/>
      <c r="K19" s="22"/>
      <c r="L19" s="23"/>
      <c r="M19" s="23"/>
      <c r="N19" s="23"/>
      <c r="O19" s="31"/>
      <c r="P19" s="196"/>
      <c r="Q19" s="23"/>
      <c r="R19" s="23"/>
      <c r="S19" s="23"/>
      <c r="T19" s="24"/>
      <c r="U19" s="22"/>
      <c r="V19" s="23"/>
      <c r="W19" s="23"/>
      <c r="X19" s="23"/>
      <c r="Y19" s="31"/>
      <c r="Z19" s="196"/>
      <c r="AA19" s="23"/>
      <c r="AB19" s="23"/>
      <c r="AC19" s="23"/>
      <c r="AD19" s="31"/>
      <c r="AE19" s="196"/>
      <c r="AF19" s="23"/>
      <c r="AG19" s="23"/>
      <c r="AH19" s="23"/>
      <c r="AI19" s="31"/>
      <c r="AJ19" s="196"/>
      <c r="AK19" s="23"/>
      <c r="AL19" s="23"/>
      <c r="AM19" s="23"/>
      <c r="AN19" s="31"/>
    </row>
    <row r="20" spans="2:40" x14ac:dyDescent="0.25">
      <c r="B20" s="48" t="s">
        <v>14</v>
      </c>
      <c r="C20" s="55" t="s">
        <v>318</v>
      </c>
      <c r="D20" s="50" t="s">
        <v>205</v>
      </c>
      <c r="E20" s="51">
        <v>1</v>
      </c>
      <c r="F20" s="22"/>
      <c r="G20" s="23"/>
      <c r="H20" s="23"/>
      <c r="I20" s="23"/>
      <c r="J20" s="24"/>
      <c r="K20" s="238"/>
      <c r="L20" s="239"/>
      <c r="M20" s="239"/>
      <c r="N20" s="23"/>
      <c r="O20" s="31"/>
      <c r="P20" s="196"/>
      <c r="Q20" s="23"/>
      <c r="R20" s="23"/>
      <c r="S20" s="23"/>
      <c r="T20" s="24"/>
      <c r="U20" s="22"/>
      <c r="V20" s="23"/>
      <c r="W20" s="23"/>
      <c r="X20" s="23"/>
      <c r="Y20" s="31"/>
      <c r="Z20" s="196"/>
      <c r="AA20" s="23"/>
      <c r="AB20" s="23"/>
      <c r="AC20" s="23"/>
      <c r="AD20" s="31"/>
      <c r="AE20" s="196"/>
      <c r="AF20" s="23"/>
      <c r="AG20" s="23"/>
      <c r="AH20" s="23"/>
      <c r="AI20" s="31"/>
      <c r="AJ20" s="196"/>
      <c r="AK20" s="23"/>
      <c r="AL20" s="23"/>
      <c r="AM20" s="23"/>
      <c r="AN20" s="31"/>
    </row>
    <row r="21" spans="2:40" x14ac:dyDescent="0.25">
      <c r="B21" s="48" t="s">
        <v>15</v>
      </c>
      <c r="C21" s="56" t="s">
        <v>204</v>
      </c>
      <c r="D21" s="50" t="s">
        <v>175</v>
      </c>
      <c r="E21" s="51">
        <v>0</v>
      </c>
      <c r="F21" s="22"/>
      <c r="G21" s="23"/>
      <c r="H21" s="23"/>
      <c r="I21" s="23"/>
      <c r="J21" s="24"/>
      <c r="K21" s="240"/>
      <c r="L21" s="209"/>
      <c r="M21" s="209"/>
      <c r="N21" s="209"/>
      <c r="O21" s="210"/>
      <c r="P21" s="257"/>
      <c r="Q21" s="209"/>
      <c r="R21" s="209"/>
      <c r="S21" s="209"/>
      <c r="T21" s="213"/>
      <c r="U21" s="240"/>
      <c r="V21" s="209"/>
      <c r="W21" s="209"/>
      <c r="X21" s="209"/>
      <c r="Y21" s="210"/>
      <c r="Z21" s="211"/>
      <c r="AA21" s="209"/>
      <c r="AB21" s="209"/>
      <c r="AC21" s="209"/>
      <c r="AD21" s="31"/>
      <c r="AE21" s="211"/>
      <c r="AF21" s="209"/>
      <c r="AG21" s="209"/>
      <c r="AH21" s="209"/>
      <c r="AI21" s="31"/>
      <c r="AJ21" s="211"/>
      <c r="AK21" s="209"/>
      <c r="AL21" s="209"/>
      <c r="AM21" s="209"/>
      <c r="AN21" s="31"/>
    </row>
    <row r="22" spans="2:40" x14ac:dyDescent="0.25">
      <c r="B22" s="48"/>
      <c r="C22" s="49"/>
      <c r="D22" s="50"/>
      <c r="E22" s="51"/>
      <c r="F22" s="22"/>
      <c r="G22" s="23"/>
      <c r="H22" s="23"/>
      <c r="I22" s="23"/>
      <c r="J22" s="24"/>
      <c r="K22" s="212"/>
      <c r="L22" s="23"/>
      <c r="M22" s="23"/>
      <c r="N22" s="23"/>
      <c r="O22" s="31"/>
      <c r="P22" s="196"/>
      <c r="Q22" s="23"/>
      <c r="R22" s="23"/>
      <c r="S22" s="23"/>
      <c r="T22" s="24"/>
      <c r="U22" s="22"/>
      <c r="V22" s="23"/>
      <c r="W22" s="23"/>
      <c r="X22" s="23"/>
      <c r="Y22" s="31"/>
      <c r="Z22" s="196"/>
      <c r="AA22" s="23"/>
      <c r="AB22" s="23"/>
      <c r="AC22" s="23"/>
      <c r="AD22" s="31"/>
      <c r="AE22" s="196"/>
      <c r="AF22" s="23"/>
      <c r="AG22" s="23"/>
      <c r="AH22" s="23"/>
      <c r="AI22" s="31"/>
      <c r="AJ22" s="196"/>
      <c r="AK22" s="23"/>
      <c r="AL22" s="23"/>
      <c r="AM22" s="23"/>
      <c r="AN22" s="31"/>
    </row>
    <row r="23" spans="2:40" x14ac:dyDescent="0.25">
      <c r="B23" s="52">
        <v>5</v>
      </c>
      <c r="C23" s="53" t="s">
        <v>319</v>
      </c>
      <c r="D23" s="50"/>
      <c r="E23" s="51"/>
      <c r="F23" s="22"/>
      <c r="G23" s="23"/>
      <c r="H23" s="23"/>
      <c r="I23" s="23"/>
      <c r="J23" s="24"/>
      <c r="K23" s="22"/>
      <c r="L23" s="23"/>
      <c r="M23" s="23"/>
      <c r="N23" s="23"/>
      <c r="O23" s="31"/>
      <c r="P23" s="196"/>
      <c r="Q23" s="23"/>
      <c r="R23" s="23"/>
      <c r="S23" s="23"/>
      <c r="T23" s="24"/>
      <c r="U23" s="22"/>
      <c r="V23" s="23"/>
      <c r="W23" s="23"/>
      <c r="X23" s="23"/>
      <c r="Y23" s="31"/>
      <c r="Z23" s="196"/>
      <c r="AA23" s="23"/>
      <c r="AB23" s="23"/>
      <c r="AC23" s="23"/>
      <c r="AD23" s="31"/>
      <c r="AE23" s="196"/>
      <c r="AF23" s="23"/>
      <c r="AG23" s="23"/>
      <c r="AH23" s="23"/>
      <c r="AI23" s="31"/>
      <c r="AJ23" s="196"/>
      <c r="AK23" s="23"/>
      <c r="AL23" s="23"/>
      <c r="AM23" s="23"/>
      <c r="AN23" s="31"/>
    </row>
    <row r="24" spans="2:40" x14ac:dyDescent="0.25">
      <c r="B24" s="48" t="s">
        <v>14</v>
      </c>
      <c r="C24" s="54" t="s">
        <v>319</v>
      </c>
      <c r="D24" s="50" t="s">
        <v>205</v>
      </c>
      <c r="E24" s="51">
        <v>2</v>
      </c>
      <c r="F24" s="22"/>
      <c r="G24" s="23"/>
      <c r="H24" s="23"/>
      <c r="I24" s="23"/>
      <c r="J24" s="24"/>
      <c r="K24" s="212"/>
      <c r="L24" s="140"/>
      <c r="M24" s="140"/>
      <c r="N24" s="23"/>
      <c r="O24" s="31"/>
      <c r="P24" s="196"/>
      <c r="Q24" s="23"/>
      <c r="R24" s="23"/>
      <c r="S24" s="23"/>
      <c r="T24" s="24"/>
      <c r="U24" s="22"/>
      <c r="V24" s="23"/>
      <c r="W24" s="23"/>
      <c r="X24" s="23"/>
      <c r="Y24" s="31"/>
      <c r="Z24" s="196"/>
      <c r="AA24" s="23"/>
      <c r="AB24" s="23"/>
      <c r="AC24" s="23"/>
      <c r="AD24" s="31"/>
      <c r="AE24" s="196"/>
      <c r="AF24" s="23"/>
      <c r="AG24" s="23"/>
      <c r="AH24" s="23"/>
      <c r="AI24" s="31"/>
      <c r="AJ24" s="196"/>
      <c r="AK24" s="23"/>
      <c r="AL24" s="23"/>
      <c r="AM24" s="23"/>
      <c r="AN24" s="31"/>
    </row>
    <row r="25" spans="2:40" x14ac:dyDescent="0.25">
      <c r="B25" s="48"/>
      <c r="C25" s="56"/>
      <c r="D25" s="50"/>
      <c r="E25" s="51"/>
      <c r="F25" s="22"/>
      <c r="G25" s="23"/>
      <c r="H25" s="23"/>
      <c r="I25" s="23"/>
      <c r="J25" s="24"/>
      <c r="K25" s="22"/>
      <c r="L25" s="23"/>
      <c r="M25" s="23"/>
      <c r="N25" s="23"/>
      <c r="O25" s="31"/>
      <c r="P25" s="196"/>
      <c r="Q25" s="23"/>
      <c r="R25" s="23"/>
      <c r="S25" s="23"/>
      <c r="T25" s="24"/>
      <c r="U25" s="22"/>
      <c r="V25" s="23"/>
      <c r="W25" s="23"/>
      <c r="X25" s="23"/>
      <c r="Y25" s="31"/>
      <c r="Z25" s="196"/>
      <c r="AA25" s="23"/>
      <c r="AB25" s="23"/>
      <c r="AC25" s="23"/>
      <c r="AD25" s="31"/>
      <c r="AE25" s="196"/>
      <c r="AF25" s="23"/>
      <c r="AG25" s="23"/>
      <c r="AH25" s="23"/>
      <c r="AI25" s="31"/>
      <c r="AJ25" s="196"/>
      <c r="AK25" s="23"/>
      <c r="AL25" s="23"/>
      <c r="AM25" s="23"/>
      <c r="AN25" s="31"/>
    </row>
    <row r="26" spans="2:40" x14ac:dyDescent="0.25">
      <c r="B26" s="52">
        <v>6</v>
      </c>
      <c r="C26" s="53" t="s">
        <v>320</v>
      </c>
      <c r="D26" s="50"/>
      <c r="E26" s="51"/>
      <c r="F26" s="22"/>
      <c r="G26" s="23"/>
      <c r="H26" s="23"/>
      <c r="I26" s="23"/>
      <c r="J26" s="24"/>
      <c r="K26" s="22"/>
      <c r="L26" s="23"/>
      <c r="M26" s="23"/>
      <c r="N26" s="23"/>
      <c r="O26" s="31"/>
      <c r="P26" s="196"/>
      <c r="Q26" s="23"/>
      <c r="R26" s="23"/>
      <c r="S26" s="23"/>
      <c r="T26" s="24"/>
      <c r="U26" s="22"/>
      <c r="V26" s="23"/>
      <c r="W26" s="23"/>
      <c r="X26" s="23"/>
      <c r="Y26" s="31"/>
      <c r="Z26" s="196"/>
      <c r="AA26" s="23"/>
      <c r="AB26" s="23"/>
      <c r="AC26" s="23"/>
      <c r="AD26" s="31"/>
      <c r="AE26" s="196"/>
      <c r="AF26" s="23"/>
      <c r="AG26" s="23"/>
      <c r="AH26" s="23"/>
      <c r="AI26" s="31"/>
      <c r="AJ26" s="196"/>
      <c r="AK26" s="23"/>
      <c r="AL26" s="23"/>
      <c r="AM26" s="23"/>
      <c r="AN26" s="31"/>
    </row>
    <row r="27" spans="2:40" x14ac:dyDescent="0.25">
      <c r="B27" s="48" t="s">
        <v>14</v>
      </c>
      <c r="C27" s="49" t="s">
        <v>320</v>
      </c>
      <c r="D27" s="50" t="s">
        <v>205</v>
      </c>
      <c r="E27" s="51">
        <v>2</v>
      </c>
      <c r="F27" s="22"/>
      <c r="G27" s="23"/>
      <c r="H27" s="23"/>
      <c r="I27" s="23"/>
      <c r="J27" s="24"/>
      <c r="K27" s="22"/>
      <c r="L27" s="23"/>
      <c r="M27" s="186"/>
      <c r="N27" s="186"/>
      <c r="O27" s="31"/>
      <c r="P27" s="196"/>
      <c r="Q27" s="23"/>
      <c r="R27" s="23"/>
      <c r="S27" s="23"/>
      <c r="T27" s="24"/>
      <c r="U27" s="22"/>
      <c r="V27" s="23"/>
      <c r="W27" s="23"/>
      <c r="X27" s="23"/>
      <c r="Y27" s="31"/>
      <c r="Z27" s="196"/>
      <c r="AA27" s="23"/>
      <c r="AB27" s="23"/>
      <c r="AC27" s="23"/>
      <c r="AD27" s="31"/>
      <c r="AE27" s="196"/>
      <c r="AF27" s="23"/>
      <c r="AG27" s="23"/>
      <c r="AH27" s="23"/>
      <c r="AI27" s="31"/>
      <c r="AJ27" s="196"/>
      <c r="AK27" s="23"/>
      <c r="AL27" s="23"/>
      <c r="AM27" s="23"/>
      <c r="AN27" s="31"/>
    </row>
    <row r="28" spans="2:40" x14ac:dyDescent="0.25">
      <c r="B28" s="48"/>
      <c r="C28" s="56"/>
      <c r="D28" s="50"/>
      <c r="E28" s="51"/>
      <c r="F28" s="22"/>
      <c r="G28" s="23"/>
      <c r="H28" s="23"/>
      <c r="I28" s="23"/>
      <c r="J28" s="24"/>
      <c r="K28" s="22"/>
      <c r="L28" s="23"/>
      <c r="M28" s="23"/>
      <c r="N28" s="23"/>
      <c r="O28" s="31"/>
      <c r="P28" s="196"/>
      <c r="Q28" s="23"/>
      <c r="R28" s="23"/>
      <c r="S28" s="23"/>
      <c r="T28" s="24"/>
      <c r="U28" s="22"/>
      <c r="V28" s="23"/>
      <c r="W28" s="23"/>
      <c r="X28" s="23"/>
      <c r="Y28" s="31"/>
      <c r="Z28" s="196"/>
      <c r="AA28" s="23"/>
      <c r="AB28" s="23"/>
      <c r="AC28" s="23"/>
      <c r="AD28" s="31"/>
      <c r="AE28" s="196"/>
      <c r="AF28" s="23"/>
      <c r="AG28" s="23"/>
      <c r="AH28" s="23"/>
      <c r="AI28" s="31"/>
      <c r="AJ28" s="196"/>
      <c r="AK28" s="23"/>
      <c r="AL28" s="23"/>
      <c r="AM28" s="23"/>
      <c r="AN28" s="31"/>
    </row>
    <row r="29" spans="2:40" x14ac:dyDescent="0.25">
      <c r="B29" s="52">
        <v>7</v>
      </c>
      <c r="C29" s="57" t="s">
        <v>321</v>
      </c>
      <c r="D29" s="50"/>
      <c r="E29" s="51"/>
      <c r="F29" s="22"/>
      <c r="G29" s="23"/>
      <c r="H29" s="23"/>
      <c r="I29" s="23"/>
      <c r="J29" s="24"/>
      <c r="K29" s="22"/>
      <c r="L29" s="23"/>
      <c r="M29" s="23"/>
      <c r="N29" s="23"/>
      <c r="O29" s="31"/>
      <c r="P29" s="196"/>
      <c r="Q29" s="23"/>
      <c r="R29" s="23"/>
      <c r="S29" s="23"/>
      <c r="T29" s="24"/>
      <c r="U29" s="22"/>
      <c r="V29" s="23"/>
      <c r="W29" s="23"/>
      <c r="X29" s="23"/>
      <c r="Y29" s="31"/>
      <c r="Z29" s="196"/>
      <c r="AA29" s="23"/>
      <c r="AB29" s="23"/>
      <c r="AC29" s="23"/>
      <c r="AD29" s="31"/>
      <c r="AE29" s="196"/>
      <c r="AF29" s="23"/>
      <c r="AG29" s="23"/>
      <c r="AH29" s="23"/>
      <c r="AI29" s="31"/>
      <c r="AJ29" s="196"/>
      <c r="AK29" s="23"/>
      <c r="AL29" s="23"/>
      <c r="AM29" s="23"/>
      <c r="AN29" s="31"/>
    </row>
    <row r="30" spans="2:40" x14ac:dyDescent="0.25">
      <c r="B30" s="48" t="s">
        <v>14</v>
      </c>
      <c r="C30" s="56" t="s">
        <v>324</v>
      </c>
      <c r="D30" s="50" t="s">
        <v>205</v>
      </c>
      <c r="E30" s="51">
        <v>2</v>
      </c>
      <c r="F30" s="22"/>
      <c r="G30" s="23"/>
      <c r="H30" s="23"/>
      <c r="I30" s="23"/>
      <c r="J30" s="24"/>
      <c r="K30" s="22"/>
      <c r="L30" s="23"/>
      <c r="M30" s="23"/>
      <c r="N30" s="221"/>
      <c r="O30" s="222"/>
      <c r="P30" s="211"/>
      <c r="Q30" s="209"/>
      <c r="R30" s="209"/>
      <c r="S30" s="209"/>
      <c r="T30" s="213"/>
      <c r="U30" s="22"/>
      <c r="V30" s="209"/>
      <c r="W30" s="209"/>
      <c r="X30" s="209"/>
      <c r="Y30" s="210"/>
      <c r="Z30" s="196"/>
      <c r="AA30" s="23"/>
      <c r="AB30" s="23"/>
      <c r="AC30" s="23"/>
      <c r="AD30" s="31"/>
      <c r="AE30" s="196"/>
      <c r="AF30" s="23"/>
      <c r="AG30" s="23"/>
      <c r="AH30" s="23"/>
      <c r="AI30" s="31"/>
      <c r="AJ30" s="196"/>
      <c r="AK30" s="23"/>
      <c r="AL30" s="23"/>
      <c r="AM30" s="23"/>
      <c r="AN30" s="31"/>
    </row>
    <row r="31" spans="2:40" x14ac:dyDescent="0.25">
      <c r="B31" s="48" t="s">
        <v>15</v>
      </c>
      <c r="C31" s="56" t="s">
        <v>143</v>
      </c>
      <c r="D31" s="50" t="s">
        <v>205</v>
      </c>
      <c r="E31" s="51">
        <v>1</v>
      </c>
      <c r="F31" s="22"/>
      <c r="G31" s="23"/>
      <c r="H31" s="23"/>
      <c r="I31" s="23"/>
      <c r="J31" s="24"/>
      <c r="K31" s="22"/>
      <c r="L31" s="23"/>
      <c r="M31" s="23"/>
      <c r="N31" s="23"/>
      <c r="O31" s="222"/>
      <c r="P31" s="211"/>
      <c r="Q31" s="209"/>
      <c r="R31" s="209"/>
      <c r="S31" s="209"/>
      <c r="T31" s="213"/>
      <c r="U31" s="212"/>
      <c r="V31" s="209"/>
      <c r="W31" s="209"/>
      <c r="X31" s="209"/>
      <c r="Y31" s="210"/>
      <c r="Z31" s="211"/>
      <c r="AA31" s="209"/>
      <c r="AB31" s="209"/>
      <c r="AC31" s="23"/>
      <c r="AD31" s="31"/>
      <c r="AE31" s="211"/>
      <c r="AF31" s="209"/>
      <c r="AG31" s="209"/>
      <c r="AH31" s="23"/>
      <c r="AI31" s="31"/>
      <c r="AJ31" s="211"/>
      <c r="AK31" s="209"/>
      <c r="AL31" s="209"/>
      <c r="AM31" s="23"/>
      <c r="AN31" s="31"/>
    </row>
    <row r="32" spans="2:40" x14ac:dyDescent="0.25">
      <c r="B32" s="48" t="s">
        <v>16</v>
      </c>
      <c r="C32" s="56" t="s">
        <v>322</v>
      </c>
      <c r="D32" s="50" t="s">
        <v>205</v>
      </c>
      <c r="E32" s="51">
        <v>2</v>
      </c>
      <c r="F32" s="22"/>
      <c r="G32" s="23"/>
      <c r="H32" s="23"/>
      <c r="I32" s="23"/>
      <c r="J32" s="24"/>
      <c r="K32" s="22"/>
      <c r="L32" s="23"/>
      <c r="M32" s="23"/>
      <c r="N32" s="23"/>
      <c r="O32" s="222"/>
      <c r="P32" s="241"/>
      <c r="Q32" s="209"/>
      <c r="R32" s="209"/>
      <c r="S32" s="209"/>
      <c r="T32" s="213"/>
      <c r="U32" s="212"/>
      <c r="V32" s="209"/>
      <c r="W32" s="209"/>
      <c r="X32" s="209"/>
      <c r="Y32" s="210"/>
      <c r="Z32" s="211"/>
      <c r="AA32" s="209"/>
      <c r="AB32" s="209"/>
      <c r="AC32" s="23"/>
      <c r="AD32" s="31"/>
      <c r="AE32" s="211"/>
      <c r="AF32" s="209"/>
      <c r="AG32" s="209"/>
      <c r="AH32" s="23"/>
      <c r="AI32" s="31"/>
      <c r="AJ32" s="211"/>
      <c r="AK32" s="209"/>
      <c r="AL32" s="209"/>
      <c r="AM32" s="23"/>
      <c r="AN32" s="31"/>
    </row>
    <row r="33" spans="2:40" x14ac:dyDescent="0.25">
      <c r="B33" s="48" t="s">
        <v>17</v>
      </c>
      <c r="C33" s="56" t="s">
        <v>323</v>
      </c>
      <c r="D33" s="50" t="s">
        <v>205</v>
      </c>
      <c r="E33" s="51">
        <v>4</v>
      </c>
      <c r="F33" s="22"/>
      <c r="G33" s="23"/>
      <c r="H33" s="23"/>
      <c r="I33" s="23"/>
      <c r="J33" s="24"/>
      <c r="K33" s="22"/>
      <c r="L33" s="23"/>
      <c r="M33" s="23"/>
      <c r="N33" s="23"/>
      <c r="O33" s="31"/>
      <c r="P33" s="211"/>
      <c r="Q33" s="221"/>
      <c r="R33" s="221"/>
      <c r="S33" s="221"/>
      <c r="T33" s="222"/>
      <c r="U33" s="212"/>
      <c r="V33" s="209"/>
      <c r="W33" s="209"/>
      <c r="X33" s="209"/>
      <c r="Y33" s="210"/>
      <c r="Z33" s="211"/>
      <c r="AA33" s="209"/>
      <c r="AB33" s="209"/>
      <c r="AC33" s="23"/>
      <c r="AD33" s="31"/>
      <c r="AE33" s="211"/>
      <c r="AF33" s="209"/>
      <c r="AG33" s="209"/>
      <c r="AH33" s="23"/>
      <c r="AI33" s="31"/>
      <c r="AJ33" s="211"/>
      <c r="AK33" s="209"/>
      <c r="AL33" s="209"/>
      <c r="AM33" s="23"/>
      <c r="AN33" s="31"/>
    </row>
    <row r="34" spans="2:40" x14ac:dyDescent="0.25">
      <c r="B34" s="48"/>
      <c r="C34" s="56"/>
      <c r="D34" s="50"/>
      <c r="E34" s="51"/>
      <c r="F34" s="22"/>
      <c r="G34" s="23"/>
      <c r="H34" s="23"/>
      <c r="I34" s="23"/>
      <c r="J34" s="24"/>
      <c r="K34" s="22"/>
      <c r="L34" s="23"/>
      <c r="M34" s="23"/>
      <c r="N34" s="23"/>
      <c r="O34" s="31"/>
      <c r="P34" s="211"/>
      <c r="Q34" s="209"/>
      <c r="R34" s="209"/>
      <c r="S34" s="209"/>
      <c r="T34" s="213"/>
      <c r="U34" s="212"/>
      <c r="V34" s="209"/>
      <c r="W34" s="209"/>
      <c r="X34" s="209"/>
      <c r="Y34" s="210"/>
      <c r="Z34" s="211"/>
      <c r="AA34" s="209"/>
      <c r="AB34" s="209"/>
      <c r="AC34" s="23"/>
      <c r="AD34" s="31"/>
      <c r="AE34" s="211"/>
      <c r="AF34" s="209"/>
      <c r="AG34" s="209"/>
      <c r="AH34" s="23"/>
      <c r="AI34" s="31"/>
      <c r="AJ34" s="211"/>
      <c r="AK34" s="209"/>
      <c r="AL34" s="209"/>
      <c r="AM34" s="23"/>
      <c r="AN34" s="31"/>
    </row>
    <row r="35" spans="2:40" x14ac:dyDescent="0.25">
      <c r="B35" s="52">
        <v>8</v>
      </c>
      <c r="C35" s="242" t="s">
        <v>327</v>
      </c>
      <c r="D35" s="50"/>
      <c r="E35" s="51"/>
      <c r="F35" s="22"/>
      <c r="G35" s="23"/>
      <c r="H35" s="23"/>
      <c r="I35" s="23"/>
      <c r="J35" s="24"/>
      <c r="K35" s="22"/>
      <c r="L35" s="23"/>
      <c r="M35" s="23"/>
      <c r="N35" s="23"/>
      <c r="O35" s="31"/>
      <c r="P35" s="211"/>
      <c r="Q35" s="209"/>
      <c r="R35" s="209"/>
      <c r="S35" s="209"/>
      <c r="T35" s="213"/>
      <c r="U35" s="212"/>
      <c r="V35" s="209"/>
      <c r="W35" s="209"/>
      <c r="X35" s="209"/>
      <c r="Y35" s="210"/>
      <c r="Z35" s="211"/>
      <c r="AA35" s="209"/>
      <c r="AB35" s="209"/>
      <c r="AC35" s="23"/>
      <c r="AD35" s="31"/>
      <c r="AE35" s="211"/>
      <c r="AF35" s="209"/>
      <c r="AG35" s="209"/>
      <c r="AH35" s="23"/>
      <c r="AI35" s="31"/>
      <c r="AJ35" s="211"/>
      <c r="AK35" s="209"/>
      <c r="AL35" s="209"/>
      <c r="AM35" s="23"/>
      <c r="AN35" s="31"/>
    </row>
    <row r="36" spans="2:40" x14ac:dyDescent="0.25">
      <c r="B36" s="48" t="s">
        <v>14</v>
      </c>
      <c r="C36" s="56" t="s">
        <v>324</v>
      </c>
      <c r="D36" s="50" t="s">
        <v>205</v>
      </c>
      <c r="E36" s="51">
        <v>1</v>
      </c>
      <c r="F36" s="22"/>
      <c r="G36" s="23"/>
      <c r="H36" s="23"/>
      <c r="I36" s="23"/>
      <c r="J36" s="24"/>
      <c r="K36" s="22"/>
      <c r="L36" s="23"/>
      <c r="M36" s="23"/>
      <c r="N36" s="23"/>
      <c r="O36" s="31"/>
      <c r="P36" s="243"/>
      <c r="Q36" s="209"/>
      <c r="R36" s="209"/>
      <c r="S36" s="209"/>
      <c r="T36" s="213"/>
      <c r="U36" s="212"/>
      <c r="V36" s="209"/>
      <c r="W36" s="209"/>
      <c r="X36" s="209"/>
      <c r="Y36" s="210"/>
      <c r="Z36" s="211"/>
      <c r="AA36" s="209"/>
      <c r="AB36" s="209"/>
      <c r="AC36" s="23"/>
      <c r="AD36" s="31"/>
      <c r="AE36" s="211"/>
      <c r="AF36" s="209"/>
      <c r="AG36" s="209"/>
      <c r="AH36" s="23"/>
      <c r="AI36" s="31"/>
      <c r="AJ36" s="211"/>
      <c r="AK36" s="209"/>
      <c r="AL36" s="209"/>
      <c r="AM36" s="23"/>
      <c r="AN36" s="31"/>
    </row>
    <row r="37" spans="2:40" x14ac:dyDescent="0.25">
      <c r="B37" s="48" t="s">
        <v>15</v>
      </c>
      <c r="C37" s="56" t="s">
        <v>143</v>
      </c>
      <c r="D37" s="50" t="s">
        <v>205</v>
      </c>
      <c r="E37" s="51">
        <v>1</v>
      </c>
      <c r="F37" s="22"/>
      <c r="G37" s="23"/>
      <c r="H37" s="23"/>
      <c r="I37" s="23"/>
      <c r="J37" s="24"/>
      <c r="K37" s="22"/>
      <c r="L37" s="23"/>
      <c r="M37" s="23"/>
      <c r="N37" s="23"/>
      <c r="O37" s="31"/>
      <c r="P37" s="243"/>
      <c r="Q37" s="209"/>
      <c r="R37" s="209"/>
      <c r="S37" s="209"/>
      <c r="T37" s="213"/>
      <c r="U37" s="212"/>
      <c r="V37" s="209"/>
      <c r="W37" s="209"/>
      <c r="X37" s="209"/>
      <c r="Y37" s="210"/>
      <c r="Z37" s="211"/>
      <c r="AA37" s="209"/>
      <c r="AB37" s="209"/>
      <c r="AC37" s="23"/>
      <c r="AD37" s="31"/>
      <c r="AE37" s="211"/>
      <c r="AF37" s="209"/>
      <c r="AG37" s="209"/>
      <c r="AH37" s="23"/>
      <c r="AI37" s="31"/>
      <c r="AJ37" s="211"/>
      <c r="AK37" s="209"/>
      <c r="AL37" s="209"/>
      <c r="AM37" s="23"/>
      <c r="AN37" s="31"/>
    </row>
    <row r="38" spans="2:40" x14ac:dyDescent="0.25">
      <c r="B38" s="48" t="s">
        <v>16</v>
      </c>
      <c r="C38" s="56" t="s">
        <v>322</v>
      </c>
      <c r="D38" s="50" t="s">
        <v>205</v>
      </c>
      <c r="E38" s="51">
        <v>1</v>
      </c>
      <c r="F38" s="22"/>
      <c r="G38" s="23"/>
      <c r="H38" s="23"/>
      <c r="I38" s="23"/>
      <c r="J38" s="24"/>
      <c r="K38" s="22"/>
      <c r="L38" s="23"/>
      <c r="M38" s="23"/>
      <c r="N38" s="23"/>
      <c r="O38" s="31"/>
      <c r="P38" s="243"/>
      <c r="Q38" s="209"/>
      <c r="R38" s="209"/>
      <c r="S38" s="209"/>
      <c r="T38" s="213"/>
      <c r="U38" s="212"/>
      <c r="V38" s="209"/>
      <c r="W38" s="209"/>
      <c r="X38" s="209"/>
      <c r="Y38" s="210"/>
      <c r="Z38" s="211"/>
      <c r="AA38" s="209"/>
      <c r="AB38" s="209"/>
      <c r="AC38" s="23"/>
      <c r="AD38" s="31"/>
      <c r="AE38" s="211"/>
      <c r="AF38" s="209"/>
      <c r="AG38" s="209"/>
      <c r="AH38" s="23"/>
      <c r="AI38" s="31"/>
      <c r="AJ38" s="211"/>
      <c r="AK38" s="209"/>
      <c r="AL38" s="209"/>
      <c r="AM38" s="23"/>
      <c r="AN38" s="31"/>
    </row>
    <row r="39" spans="2:40" x14ac:dyDescent="0.25">
      <c r="B39" s="48" t="s">
        <v>17</v>
      </c>
      <c r="C39" s="56" t="s">
        <v>325</v>
      </c>
      <c r="D39" s="50" t="s">
        <v>205</v>
      </c>
      <c r="E39" s="51">
        <v>1</v>
      </c>
      <c r="F39" s="22"/>
      <c r="G39" s="23"/>
      <c r="H39" s="23"/>
      <c r="I39" s="23"/>
      <c r="J39" s="24"/>
      <c r="K39" s="22"/>
      <c r="L39" s="23"/>
      <c r="M39" s="23"/>
      <c r="N39" s="23"/>
      <c r="O39" s="31"/>
      <c r="P39" s="211"/>
      <c r="Q39" s="200"/>
      <c r="R39" s="209"/>
      <c r="S39" s="209"/>
      <c r="T39" s="213"/>
      <c r="U39" s="212"/>
      <c r="V39" s="209"/>
      <c r="W39" s="209"/>
      <c r="X39" s="209"/>
      <c r="Y39" s="210"/>
      <c r="Z39" s="211"/>
      <c r="AA39" s="209"/>
      <c r="AB39" s="209"/>
      <c r="AC39" s="23"/>
      <c r="AD39" s="31"/>
      <c r="AE39" s="211"/>
      <c r="AF39" s="209"/>
      <c r="AG39" s="209"/>
      <c r="AH39" s="23"/>
      <c r="AI39" s="31"/>
      <c r="AJ39" s="211"/>
      <c r="AK39" s="209"/>
      <c r="AL39" s="209"/>
      <c r="AM39" s="23"/>
      <c r="AN39" s="31"/>
    </row>
    <row r="40" spans="2:40" x14ac:dyDescent="0.25">
      <c r="B40" s="48" t="s">
        <v>18</v>
      </c>
      <c r="C40" s="56" t="s">
        <v>323</v>
      </c>
      <c r="D40" s="50" t="s">
        <v>205</v>
      </c>
      <c r="E40" s="51">
        <v>4</v>
      </c>
      <c r="F40" s="22"/>
      <c r="G40" s="23"/>
      <c r="H40" s="23"/>
      <c r="I40" s="23"/>
      <c r="J40" s="24"/>
      <c r="K40" s="22"/>
      <c r="L40" s="23"/>
      <c r="M40" s="23"/>
      <c r="N40" s="23"/>
      <c r="O40" s="31"/>
      <c r="P40" s="211"/>
      <c r="Q40" s="200"/>
      <c r="R40" s="200"/>
      <c r="S40" s="200"/>
      <c r="T40" s="201"/>
      <c r="U40" s="212"/>
      <c r="V40" s="209"/>
      <c r="W40" s="209"/>
      <c r="X40" s="209"/>
      <c r="Y40" s="210"/>
      <c r="Z40" s="211"/>
      <c r="AA40" s="209"/>
      <c r="AB40" s="209"/>
      <c r="AC40" s="23"/>
      <c r="AD40" s="31"/>
      <c r="AE40" s="211"/>
      <c r="AF40" s="209"/>
      <c r="AG40" s="209"/>
      <c r="AH40" s="23"/>
      <c r="AI40" s="31"/>
      <c r="AJ40" s="211"/>
      <c r="AK40" s="209"/>
      <c r="AL40" s="209"/>
      <c r="AM40" s="23"/>
      <c r="AN40" s="31"/>
    </row>
    <row r="41" spans="2:40" x14ac:dyDescent="0.25">
      <c r="B41" s="48"/>
      <c r="C41" s="56"/>
      <c r="D41" s="50"/>
      <c r="E41" s="51"/>
      <c r="F41" s="22"/>
      <c r="G41" s="23"/>
      <c r="H41" s="23"/>
      <c r="I41" s="23"/>
      <c r="J41" s="24"/>
      <c r="K41" s="22"/>
      <c r="L41" s="23"/>
      <c r="M41" s="23"/>
      <c r="N41" s="23"/>
      <c r="O41" s="31"/>
      <c r="P41" s="211"/>
      <c r="Q41" s="209"/>
      <c r="R41" s="209"/>
      <c r="S41" s="209"/>
      <c r="T41" s="213"/>
      <c r="U41" s="212"/>
      <c r="V41" s="209"/>
      <c r="W41" s="209"/>
      <c r="X41" s="209"/>
      <c r="Y41" s="210"/>
      <c r="Z41" s="211"/>
      <c r="AA41" s="209"/>
      <c r="AB41" s="209"/>
      <c r="AC41" s="23"/>
      <c r="AD41" s="31"/>
      <c r="AE41" s="211"/>
      <c r="AF41" s="209"/>
      <c r="AG41" s="209"/>
      <c r="AH41" s="23"/>
      <c r="AI41" s="31"/>
      <c r="AJ41" s="211"/>
      <c r="AK41" s="209"/>
      <c r="AL41" s="209"/>
      <c r="AM41" s="23"/>
      <c r="AN41" s="31"/>
    </row>
    <row r="42" spans="2:40" x14ac:dyDescent="0.25">
      <c r="B42" s="52">
        <v>9</v>
      </c>
      <c r="C42" s="242" t="s">
        <v>328</v>
      </c>
      <c r="D42" s="50"/>
      <c r="E42" s="51"/>
      <c r="F42" s="22"/>
      <c r="G42" s="23"/>
      <c r="H42" s="23"/>
      <c r="I42" s="23"/>
      <c r="J42" s="24"/>
      <c r="K42" s="22"/>
      <c r="L42" s="23"/>
      <c r="M42" s="23"/>
      <c r="N42" s="23"/>
      <c r="O42" s="31"/>
      <c r="P42" s="211"/>
      <c r="Q42" s="209"/>
      <c r="R42" s="209"/>
      <c r="S42" s="209"/>
      <c r="T42" s="213"/>
      <c r="U42" s="212"/>
      <c r="V42" s="209"/>
      <c r="W42" s="209"/>
      <c r="X42" s="209"/>
      <c r="Y42" s="210"/>
      <c r="Z42" s="211"/>
      <c r="AA42" s="209"/>
      <c r="AB42" s="209"/>
      <c r="AC42" s="23"/>
      <c r="AD42" s="31"/>
      <c r="AE42" s="211"/>
      <c r="AF42" s="209"/>
      <c r="AG42" s="209"/>
      <c r="AH42" s="23"/>
      <c r="AI42" s="31"/>
      <c r="AJ42" s="211"/>
      <c r="AK42" s="209"/>
      <c r="AL42" s="209"/>
      <c r="AM42" s="23"/>
      <c r="AN42" s="31"/>
    </row>
    <row r="43" spans="2:40" x14ac:dyDescent="0.25">
      <c r="B43" s="48" t="s">
        <v>14</v>
      </c>
      <c r="C43" s="56" t="s">
        <v>324</v>
      </c>
      <c r="D43" s="50" t="s">
        <v>205</v>
      </c>
      <c r="E43" s="51">
        <v>1</v>
      </c>
      <c r="F43" s="22"/>
      <c r="G43" s="23"/>
      <c r="H43" s="23"/>
      <c r="I43" s="23"/>
      <c r="J43" s="24"/>
      <c r="K43" s="22"/>
      <c r="L43" s="23"/>
      <c r="M43" s="23"/>
      <c r="N43" s="23"/>
      <c r="O43" s="31"/>
      <c r="P43" s="22"/>
      <c r="Q43" s="23"/>
      <c r="R43" s="23"/>
      <c r="S43" s="23"/>
      <c r="T43" s="31"/>
      <c r="U43" s="206"/>
      <c r="V43" s="209"/>
      <c r="W43" s="209"/>
      <c r="X43" s="209"/>
      <c r="Y43" s="210"/>
      <c r="Z43" s="211"/>
      <c r="AA43" s="209"/>
      <c r="AB43" s="209"/>
      <c r="AC43" s="23"/>
      <c r="AD43" s="31"/>
      <c r="AE43" s="211"/>
      <c r="AF43" s="209"/>
      <c r="AG43" s="209"/>
      <c r="AH43" s="23"/>
      <c r="AI43" s="31"/>
      <c r="AJ43" s="211"/>
      <c r="AK43" s="209"/>
      <c r="AL43" s="209"/>
      <c r="AM43" s="23"/>
      <c r="AN43" s="31"/>
    </row>
    <row r="44" spans="2:40" x14ac:dyDescent="0.25">
      <c r="B44" s="48" t="s">
        <v>15</v>
      </c>
      <c r="C44" s="56" t="s">
        <v>143</v>
      </c>
      <c r="D44" s="50" t="s">
        <v>205</v>
      </c>
      <c r="E44" s="51">
        <v>1</v>
      </c>
      <c r="F44" s="22"/>
      <c r="G44" s="23"/>
      <c r="H44" s="23"/>
      <c r="I44" s="23"/>
      <c r="J44" s="24"/>
      <c r="K44" s="22"/>
      <c r="L44" s="23"/>
      <c r="M44" s="23"/>
      <c r="N44" s="23"/>
      <c r="O44" s="31"/>
      <c r="P44" s="22"/>
      <c r="Q44" s="23"/>
      <c r="R44" s="23"/>
      <c r="S44" s="23"/>
      <c r="T44" s="31"/>
      <c r="U44" s="206"/>
      <c r="V44" s="209"/>
      <c r="W44" s="209"/>
      <c r="X44" s="209"/>
      <c r="Y44" s="210"/>
      <c r="Z44" s="211"/>
      <c r="AA44" s="209"/>
      <c r="AB44" s="209"/>
      <c r="AC44" s="23"/>
      <c r="AD44" s="31"/>
      <c r="AE44" s="211"/>
      <c r="AF44" s="209"/>
      <c r="AG44" s="209"/>
      <c r="AH44" s="23"/>
      <c r="AI44" s="31"/>
      <c r="AJ44" s="211"/>
      <c r="AK44" s="209"/>
      <c r="AL44" s="209"/>
      <c r="AM44" s="23"/>
      <c r="AN44" s="31"/>
    </row>
    <row r="45" spans="2:40" x14ac:dyDescent="0.25">
      <c r="B45" s="48" t="s">
        <v>16</v>
      </c>
      <c r="C45" s="56" t="s">
        <v>322</v>
      </c>
      <c r="D45" s="50" t="s">
        <v>205</v>
      </c>
      <c r="E45" s="51">
        <v>1</v>
      </c>
      <c r="F45" s="22"/>
      <c r="G45" s="23"/>
      <c r="H45" s="23"/>
      <c r="I45" s="23"/>
      <c r="J45" s="24"/>
      <c r="K45" s="22"/>
      <c r="L45" s="23"/>
      <c r="M45" s="23"/>
      <c r="N45" s="23"/>
      <c r="O45" s="31"/>
      <c r="P45" s="22"/>
      <c r="Q45" s="23"/>
      <c r="R45" s="23"/>
      <c r="S45" s="23"/>
      <c r="T45" s="31"/>
      <c r="U45" s="206"/>
      <c r="V45" s="209"/>
      <c r="W45" s="209"/>
      <c r="X45" s="209"/>
      <c r="Y45" s="210"/>
      <c r="Z45" s="211"/>
      <c r="AA45" s="209"/>
      <c r="AB45" s="209"/>
      <c r="AC45" s="23"/>
      <c r="AD45" s="31"/>
      <c r="AE45" s="211"/>
      <c r="AF45" s="209"/>
      <c r="AG45" s="209"/>
      <c r="AH45" s="23"/>
      <c r="AI45" s="31"/>
      <c r="AJ45" s="211"/>
      <c r="AK45" s="209"/>
      <c r="AL45" s="209"/>
      <c r="AM45" s="23"/>
      <c r="AN45" s="31"/>
    </row>
    <row r="46" spans="2:40" x14ac:dyDescent="0.25">
      <c r="B46" s="48" t="s">
        <v>17</v>
      </c>
      <c r="C46" s="56" t="s">
        <v>325</v>
      </c>
      <c r="D46" s="50" t="s">
        <v>205</v>
      </c>
      <c r="E46" s="51">
        <v>1</v>
      </c>
      <c r="F46" s="22"/>
      <c r="G46" s="23"/>
      <c r="H46" s="23"/>
      <c r="I46" s="23"/>
      <c r="J46" s="24"/>
      <c r="K46" s="22"/>
      <c r="L46" s="23"/>
      <c r="M46" s="23"/>
      <c r="N46" s="23"/>
      <c r="O46" s="31"/>
      <c r="P46" s="22"/>
      <c r="Q46" s="23"/>
      <c r="R46" s="23"/>
      <c r="S46" s="23"/>
      <c r="T46" s="31"/>
      <c r="U46" s="211"/>
      <c r="V46" s="186"/>
      <c r="W46" s="209"/>
      <c r="X46" s="209"/>
      <c r="Y46" s="210"/>
      <c r="Z46" s="211"/>
      <c r="AA46" s="209"/>
      <c r="AB46" s="209"/>
      <c r="AC46" s="23"/>
      <c r="AD46" s="31"/>
      <c r="AE46" s="211"/>
      <c r="AF46" s="209"/>
      <c r="AG46" s="209"/>
      <c r="AH46" s="23"/>
      <c r="AI46" s="31"/>
      <c r="AJ46" s="211"/>
      <c r="AK46" s="209"/>
      <c r="AL46" s="209"/>
      <c r="AM46" s="23"/>
      <c r="AN46" s="31"/>
    </row>
    <row r="47" spans="2:40" x14ac:dyDescent="0.25">
      <c r="B47" s="48" t="s">
        <v>18</v>
      </c>
      <c r="C47" s="56" t="s">
        <v>323</v>
      </c>
      <c r="D47" s="50" t="s">
        <v>205</v>
      </c>
      <c r="E47" s="51">
        <v>4</v>
      </c>
      <c r="F47" s="22"/>
      <c r="G47" s="23"/>
      <c r="H47" s="23"/>
      <c r="I47" s="23"/>
      <c r="J47" s="24"/>
      <c r="K47" s="22"/>
      <c r="L47" s="23"/>
      <c r="M47" s="23"/>
      <c r="N47" s="23"/>
      <c r="O47" s="31"/>
      <c r="P47" s="22"/>
      <c r="Q47" s="23"/>
      <c r="R47" s="23"/>
      <c r="S47" s="23"/>
      <c r="T47" s="31"/>
      <c r="U47" s="211"/>
      <c r="V47" s="186"/>
      <c r="W47" s="186"/>
      <c r="X47" s="186"/>
      <c r="Y47" s="244"/>
      <c r="Z47" s="211"/>
      <c r="AA47" s="209"/>
      <c r="AB47" s="209"/>
      <c r="AC47" s="23"/>
      <c r="AD47" s="31"/>
      <c r="AE47" s="211"/>
      <c r="AF47" s="209"/>
      <c r="AG47" s="209"/>
      <c r="AH47" s="23"/>
      <c r="AI47" s="31"/>
      <c r="AJ47" s="211"/>
      <c r="AK47" s="209"/>
      <c r="AL47" s="209"/>
      <c r="AM47" s="23"/>
      <c r="AN47" s="31"/>
    </row>
    <row r="48" spans="2:40" x14ac:dyDescent="0.25">
      <c r="B48" s="48"/>
      <c r="C48" s="56"/>
      <c r="D48" s="50"/>
      <c r="E48" s="51"/>
      <c r="F48" s="22"/>
      <c r="G48" s="23"/>
      <c r="H48" s="23"/>
      <c r="I48" s="23"/>
      <c r="J48" s="24"/>
      <c r="K48" s="22"/>
      <c r="L48" s="23"/>
      <c r="M48" s="23"/>
      <c r="N48" s="23"/>
      <c r="O48" s="31"/>
      <c r="P48" s="211"/>
      <c r="Q48" s="209"/>
      <c r="R48" s="209"/>
      <c r="S48" s="209"/>
      <c r="T48" s="213"/>
      <c r="U48" s="212"/>
      <c r="V48" s="209"/>
      <c r="W48" s="209"/>
      <c r="X48" s="209"/>
      <c r="Y48" s="210"/>
      <c r="Z48" s="211"/>
      <c r="AA48" s="209"/>
      <c r="AB48" s="209"/>
      <c r="AC48" s="23"/>
      <c r="AD48" s="31"/>
      <c r="AE48" s="211"/>
      <c r="AF48" s="209"/>
      <c r="AG48" s="209"/>
      <c r="AH48" s="23"/>
      <c r="AI48" s="31"/>
      <c r="AJ48" s="211"/>
      <c r="AK48" s="209"/>
      <c r="AL48" s="209"/>
      <c r="AM48" s="23"/>
      <c r="AN48" s="31"/>
    </row>
    <row r="49" spans="2:40" x14ac:dyDescent="0.25">
      <c r="B49" s="52">
        <v>10</v>
      </c>
      <c r="C49" s="242" t="s">
        <v>326</v>
      </c>
      <c r="D49" s="50"/>
      <c r="E49" s="51"/>
      <c r="F49" s="22"/>
      <c r="G49" s="23"/>
      <c r="H49" s="23"/>
      <c r="I49" s="23"/>
      <c r="J49" s="24"/>
      <c r="K49" s="22"/>
      <c r="L49" s="23"/>
      <c r="M49" s="23"/>
      <c r="N49" s="23"/>
      <c r="O49" s="31"/>
      <c r="P49" s="211"/>
      <c r="Q49" s="209"/>
      <c r="R49" s="209"/>
      <c r="S49" s="209"/>
      <c r="T49" s="213"/>
      <c r="U49" s="212"/>
      <c r="V49" s="209"/>
      <c r="W49" s="209"/>
      <c r="X49" s="209"/>
      <c r="Y49" s="210"/>
      <c r="Z49" s="211"/>
      <c r="AA49" s="209"/>
      <c r="AB49" s="209"/>
      <c r="AC49" s="23"/>
      <c r="AD49" s="31"/>
      <c r="AE49" s="211"/>
      <c r="AF49" s="209"/>
      <c r="AG49" s="209"/>
      <c r="AH49" s="23"/>
      <c r="AI49" s="31"/>
      <c r="AJ49" s="211"/>
      <c r="AK49" s="209"/>
      <c r="AL49" s="209"/>
      <c r="AM49" s="23"/>
      <c r="AN49" s="31"/>
    </row>
    <row r="50" spans="2:40" x14ac:dyDescent="0.25">
      <c r="B50" s="48" t="s">
        <v>14</v>
      </c>
      <c r="C50" s="56" t="s">
        <v>324</v>
      </c>
      <c r="D50" s="50" t="s">
        <v>205</v>
      </c>
      <c r="E50" s="51">
        <v>1</v>
      </c>
      <c r="F50" s="22"/>
      <c r="G50" s="23"/>
      <c r="H50" s="23"/>
      <c r="I50" s="23"/>
      <c r="J50" s="24"/>
      <c r="K50" s="22"/>
      <c r="L50" s="23"/>
      <c r="M50" s="23"/>
      <c r="N50" s="23"/>
      <c r="O50" s="31"/>
      <c r="P50" s="211"/>
      <c r="Q50" s="209"/>
      <c r="R50" s="209"/>
      <c r="S50" s="209"/>
      <c r="T50" s="213"/>
      <c r="U50" s="247"/>
      <c r="V50" s="209"/>
      <c r="W50" s="209"/>
      <c r="X50" s="209"/>
      <c r="Y50" s="210"/>
      <c r="Z50" s="211"/>
      <c r="AA50" s="209"/>
      <c r="AB50" s="209"/>
      <c r="AC50" s="23"/>
      <c r="AD50" s="31"/>
      <c r="AE50" s="211"/>
      <c r="AF50" s="209"/>
      <c r="AG50" s="209"/>
      <c r="AH50" s="23"/>
      <c r="AI50" s="31"/>
      <c r="AJ50" s="211"/>
      <c r="AK50" s="209"/>
      <c r="AL50" s="209"/>
      <c r="AM50" s="23"/>
      <c r="AN50" s="31"/>
    </row>
    <row r="51" spans="2:40" x14ac:dyDescent="0.25">
      <c r="B51" s="48" t="s">
        <v>15</v>
      </c>
      <c r="C51" s="56" t="s">
        <v>143</v>
      </c>
      <c r="D51" s="50" t="s">
        <v>205</v>
      </c>
      <c r="E51" s="51">
        <v>1</v>
      </c>
      <c r="F51" s="22"/>
      <c r="G51" s="23"/>
      <c r="H51" s="23"/>
      <c r="I51" s="23"/>
      <c r="J51" s="24"/>
      <c r="K51" s="22"/>
      <c r="L51" s="23"/>
      <c r="M51" s="23"/>
      <c r="N51" s="23"/>
      <c r="O51" s="31"/>
      <c r="P51" s="211"/>
      <c r="Q51" s="209"/>
      <c r="R51" s="209"/>
      <c r="S51" s="209"/>
      <c r="T51" s="213"/>
      <c r="U51" s="247"/>
      <c r="V51" s="209"/>
      <c r="W51" s="209"/>
      <c r="X51" s="209"/>
      <c r="Y51" s="210"/>
      <c r="Z51" s="211"/>
      <c r="AA51" s="209"/>
      <c r="AB51" s="209"/>
      <c r="AC51" s="23"/>
      <c r="AD51" s="31"/>
      <c r="AE51" s="211"/>
      <c r="AF51" s="209"/>
      <c r="AG51" s="209"/>
      <c r="AH51" s="23"/>
      <c r="AI51" s="31"/>
      <c r="AJ51" s="211"/>
      <c r="AK51" s="209"/>
      <c r="AL51" s="209"/>
      <c r="AM51" s="23"/>
      <c r="AN51" s="31"/>
    </row>
    <row r="52" spans="2:40" x14ac:dyDescent="0.25">
      <c r="B52" s="48" t="s">
        <v>16</v>
      </c>
      <c r="C52" s="56" t="s">
        <v>322</v>
      </c>
      <c r="D52" s="50" t="s">
        <v>205</v>
      </c>
      <c r="E52" s="51">
        <v>1</v>
      </c>
      <c r="F52" s="22"/>
      <c r="G52" s="23"/>
      <c r="H52" s="23"/>
      <c r="I52" s="23"/>
      <c r="J52" s="24"/>
      <c r="K52" s="22"/>
      <c r="L52" s="23"/>
      <c r="M52" s="23"/>
      <c r="N52" s="23"/>
      <c r="O52" s="31"/>
      <c r="P52" s="211"/>
      <c r="Q52" s="209"/>
      <c r="R52" s="209"/>
      <c r="S52" s="209"/>
      <c r="T52" s="213"/>
      <c r="U52" s="247"/>
      <c r="V52" s="209"/>
      <c r="W52" s="209"/>
      <c r="X52" s="209"/>
      <c r="Y52" s="210"/>
      <c r="Z52" s="211"/>
      <c r="AA52" s="209"/>
      <c r="AB52" s="209"/>
      <c r="AC52" s="23"/>
      <c r="AD52" s="31"/>
      <c r="AE52" s="211"/>
      <c r="AF52" s="209"/>
      <c r="AG52" s="209"/>
      <c r="AH52" s="23"/>
      <c r="AI52" s="31"/>
      <c r="AJ52" s="211"/>
      <c r="AK52" s="209"/>
      <c r="AL52" s="209"/>
      <c r="AM52" s="23"/>
      <c r="AN52" s="31"/>
    </row>
    <row r="53" spans="2:40" x14ac:dyDescent="0.25">
      <c r="B53" s="48" t="s">
        <v>17</v>
      </c>
      <c r="C53" s="56" t="s">
        <v>325</v>
      </c>
      <c r="D53" s="50" t="s">
        <v>205</v>
      </c>
      <c r="E53" s="51">
        <v>1</v>
      </c>
      <c r="F53" s="22"/>
      <c r="G53" s="23"/>
      <c r="H53" s="23"/>
      <c r="I53" s="23"/>
      <c r="J53" s="24"/>
      <c r="K53" s="22"/>
      <c r="L53" s="23"/>
      <c r="M53" s="23"/>
      <c r="N53" s="23"/>
      <c r="O53" s="31"/>
      <c r="P53" s="211"/>
      <c r="Q53" s="209"/>
      <c r="R53" s="209"/>
      <c r="S53" s="209"/>
      <c r="T53" s="213"/>
      <c r="U53" s="212"/>
      <c r="V53" s="245"/>
      <c r="W53" s="209"/>
      <c r="X53" s="209"/>
      <c r="Y53" s="210"/>
      <c r="Z53" s="211"/>
      <c r="AA53" s="209"/>
      <c r="AB53" s="209"/>
      <c r="AC53" s="23"/>
      <c r="AD53" s="31"/>
      <c r="AE53" s="211"/>
      <c r="AF53" s="209"/>
      <c r="AG53" s="209"/>
      <c r="AH53" s="23"/>
      <c r="AI53" s="31"/>
      <c r="AJ53" s="211"/>
      <c r="AK53" s="209"/>
      <c r="AL53" s="209"/>
      <c r="AM53" s="23"/>
      <c r="AN53" s="31"/>
    </row>
    <row r="54" spans="2:40" x14ac:dyDescent="0.25">
      <c r="B54" s="48" t="s">
        <v>18</v>
      </c>
      <c r="C54" s="56" t="s">
        <v>323</v>
      </c>
      <c r="D54" s="50" t="s">
        <v>205</v>
      </c>
      <c r="E54" s="51">
        <v>6</v>
      </c>
      <c r="F54" s="22"/>
      <c r="G54" s="23"/>
      <c r="H54" s="23"/>
      <c r="I54" s="23"/>
      <c r="J54" s="24"/>
      <c r="K54" s="22"/>
      <c r="L54" s="23"/>
      <c r="M54" s="23"/>
      <c r="N54" s="23"/>
      <c r="O54" s="31"/>
      <c r="P54" s="211"/>
      <c r="Q54" s="209"/>
      <c r="R54" s="209"/>
      <c r="S54" s="209"/>
      <c r="T54" s="213"/>
      <c r="U54" s="212"/>
      <c r="V54" s="245"/>
      <c r="W54" s="245"/>
      <c r="X54" s="245"/>
      <c r="Y54" s="246"/>
      <c r="Z54" s="247"/>
      <c r="AA54" s="245"/>
      <c r="AB54" s="209"/>
      <c r="AC54" s="23"/>
      <c r="AD54" s="31"/>
      <c r="AE54" s="211"/>
      <c r="AF54" s="209"/>
      <c r="AG54" s="209"/>
      <c r="AH54" s="23"/>
      <c r="AI54" s="31"/>
      <c r="AJ54" s="211"/>
      <c r="AK54" s="209"/>
      <c r="AL54" s="209"/>
      <c r="AM54" s="23"/>
      <c r="AN54" s="31"/>
    </row>
    <row r="55" spans="2:40" x14ac:dyDescent="0.25">
      <c r="B55" s="48"/>
      <c r="C55" s="56"/>
      <c r="D55" s="50"/>
      <c r="E55" s="51"/>
      <c r="F55" s="22"/>
      <c r="G55" s="23"/>
      <c r="H55" s="23"/>
      <c r="I55" s="23"/>
      <c r="J55" s="24"/>
      <c r="K55" s="22"/>
      <c r="L55" s="23"/>
      <c r="M55" s="23"/>
      <c r="N55" s="23"/>
      <c r="O55" s="31"/>
      <c r="P55" s="211"/>
      <c r="Q55" s="209"/>
      <c r="R55" s="209"/>
      <c r="S55" s="209"/>
      <c r="T55" s="213"/>
      <c r="U55" s="212"/>
      <c r="V55" s="209"/>
      <c r="W55" s="209"/>
      <c r="X55" s="209"/>
      <c r="Y55" s="210"/>
      <c r="Z55" s="211"/>
      <c r="AA55" s="209"/>
      <c r="AB55" s="209"/>
      <c r="AC55" s="23"/>
      <c r="AD55" s="31"/>
      <c r="AE55" s="211"/>
      <c r="AF55" s="209"/>
      <c r="AG55" s="209"/>
      <c r="AH55" s="23"/>
      <c r="AI55" s="31"/>
      <c r="AJ55" s="211"/>
      <c r="AK55" s="209"/>
      <c r="AL55" s="209"/>
      <c r="AM55" s="23"/>
      <c r="AN55" s="31"/>
    </row>
    <row r="56" spans="2:40" x14ac:dyDescent="0.25">
      <c r="B56" s="52">
        <v>11</v>
      </c>
      <c r="C56" s="53" t="s">
        <v>329</v>
      </c>
      <c r="D56" s="50"/>
      <c r="E56" s="51"/>
      <c r="F56" s="22"/>
      <c r="G56" s="23"/>
      <c r="H56" s="23"/>
      <c r="I56" s="23"/>
      <c r="J56" s="24"/>
      <c r="K56" s="22"/>
      <c r="L56" s="23"/>
      <c r="M56" s="23"/>
      <c r="N56" s="23"/>
      <c r="O56" s="31"/>
      <c r="P56" s="211"/>
      <c r="Q56" s="209"/>
      <c r="R56" s="209"/>
      <c r="S56" s="209"/>
      <c r="T56" s="213"/>
      <c r="U56" s="212"/>
      <c r="V56" s="209"/>
      <c r="W56" s="209"/>
      <c r="X56" s="209"/>
      <c r="Y56" s="210"/>
      <c r="Z56" s="211"/>
      <c r="AA56" s="209"/>
      <c r="AB56" s="209"/>
      <c r="AC56" s="23"/>
      <c r="AD56" s="31"/>
      <c r="AE56" s="211"/>
      <c r="AF56" s="209"/>
      <c r="AG56" s="209"/>
      <c r="AH56" s="23"/>
      <c r="AI56" s="31"/>
      <c r="AJ56" s="211"/>
      <c r="AK56" s="209"/>
      <c r="AL56" s="209"/>
      <c r="AM56" s="23"/>
      <c r="AN56" s="31"/>
    </row>
    <row r="57" spans="2:40" x14ac:dyDescent="0.25">
      <c r="B57" s="48" t="s">
        <v>14</v>
      </c>
      <c r="C57" s="49" t="s">
        <v>329</v>
      </c>
      <c r="D57" s="50" t="s">
        <v>205</v>
      </c>
      <c r="E57" s="51">
        <v>1</v>
      </c>
      <c r="F57" s="22"/>
      <c r="G57" s="23"/>
      <c r="H57" s="23"/>
      <c r="I57" s="23"/>
      <c r="J57" s="24"/>
      <c r="K57" s="22"/>
      <c r="L57" s="23"/>
      <c r="M57" s="23"/>
      <c r="N57" s="23"/>
      <c r="O57" s="31"/>
      <c r="P57" s="211"/>
      <c r="Q57" s="209"/>
      <c r="R57" s="209"/>
      <c r="S57" s="209"/>
      <c r="T57" s="213"/>
      <c r="U57" s="212"/>
      <c r="V57" s="209"/>
      <c r="W57" s="209"/>
      <c r="X57" s="209"/>
      <c r="Y57" s="210"/>
      <c r="Z57" s="211"/>
      <c r="AA57" s="209"/>
      <c r="AB57" s="209"/>
      <c r="AC57" s="23"/>
      <c r="AD57" s="31"/>
      <c r="AE57" s="211"/>
      <c r="AF57" s="209"/>
      <c r="AG57" s="209"/>
      <c r="AH57" s="23"/>
      <c r="AI57" s="31"/>
      <c r="AJ57" s="248"/>
      <c r="AK57" s="209"/>
      <c r="AL57" s="209"/>
      <c r="AM57" s="23"/>
      <c r="AN57" s="31"/>
    </row>
    <row r="58" spans="2:40" x14ac:dyDescent="0.25">
      <c r="B58" s="48"/>
      <c r="C58" s="56"/>
      <c r="D58" s="50"/>
      <c r="E58" s="51"/>
      <c r="F58" s="22"/>
      <c r="G58" s="23"/>
      <c r="H58" s="23"/>
      <c r="I58" s="23"/>
      <c r="J58" s="24"/>
      <c r="K58" s="22"/>
      <c r="L58" s="23"/>
      <c r="M58" s="23"/>
      <c r="N58" s="23"/>
      <c r="O58" s="31"/>
      <c r="P58" s="211"/>
      <c r="Q58" s="209"/>
      <c r="R58" s="209"/>
      <c r="S58" s="209"/>
      <c r="T58" s="213"/>
      <c r="U58" s="212"/>
      <c r="V58" s="209"/>
      <c r="W58" s="209"/>
      <c r="X58" s="209"/>
      <c r="Y58" s="210"/>
      <c r="Z58" s="211"/>
      <c r="AA58" s="209"/>
      <c r="AB58" s="209"/>
      <c r="AC58" s="23"/>
      <c r="AD58" s="31"/>
      <c r="AE58" s="211"/>
      <c r="AF58" s="209"/>
      <c r="AG58" s="209"/>
      <c r="AH58" s="23"/>
      <c r="AI58" s="31"/>
      <c r="AJ58" s="211"/>
      <c r="AK58" s="209"/>
      <c r="AL58" s="209"/>
      <c r="AM58" s="23"/>
      <c r="AN58" s="31"/>
    </row>
    <row r="59" spans="2:40" x14ac:dyDescent="0.25">
      <c r="B59" s="52">
        <v>12</v>
      </c>
      <c r="C59" s="242" t="s">
        <v>330</v>
      </c>
      <c r="D59" s="50"/>
      <c r="E59" s="51"/>
      <c r="F59" s="22"/>
      <c r="G59" s="23"/>
      <c r="H59" s="23"/>
      <c r="I59" s="23"/>
      <c r="J59" s="24"/>
      <c r="K59" s="22"/>
      <c r="L59" s="23"/>
      <c r="M59" s="23"/>
      <c r="N59" s="23"/>
      <c r="O59" s="31"/>
      <c r="P59" s="211"/>
      <c r="Q59" s="209"/>
      <c r="R59" s="209"/>
      <c r="S59" s="209"/>
      <c r="T59" s="213"/>
      <c r="U59" s="212"/>
      <c r="V59" s="209"/>
      <c r="W59" s="209"/>
      <c r="X59" s="209"/>
      <c r="Y59" s="210"/>
      <c r="Z59" s="211"/>
      <c r="AA59" s="209"/>
      <c r="AB59" s="209"/>
      <c r="AC59" s="23"/>
      <c r="AD59" s="31"/>
      <c r="AE59" s="211"/>
      <c r="AF59" s="209"/>
      <c r="AG59" s="209"/>
      <c r="AH59" s="23"/>
      <c r="AI59" s="31"/>
      <c r="AJ59" s="211"/>
      <c r="AK59" s="209"/>
      <c r="AL59" s="209"/>
      <c r="AM59" s="23"/>
      <c r="AN59" s="31"/>
    </row>
    <row r="60" spans="2:40" x14ac:dyDescent="0.25">
      <c r="B60" s="48" t="s">
        <v>14</v>
      </c>
      <c r="C60" s="56" t="s">
        <v>311</v>
      </c>
      <c r="D60" s="50" t="s">
        <v>331</v>
      </c>
      <c r="E60" s="51">
        <v>5</v>
      </c>
      <c r="F60" s="22"/>
      <c r="G60" s="23"/>
      <c r="H60" s="23"/>
      <c r="I60" s="23"/>
      <c r="J60" s="24"/>
      <c r="K60" s="22"/>
      <c r="L60" s="23"/>
      <c r="M60" s="23"/>
      <c r="N60" s="23"/>
      <c r="O60" s="31"/>
      <c r="P60" s="211"/>
      <c r="Q60" s="209"/>
      <c r="R60" s="209"/>
      <c r="S60" s="209"/>
      <c r="T60" s="213"/>
      <c r="U60" s="212"/>
      <c r="V60" s="209"/>
      <c r="W60" s="209"/>
      <c r="X60" s="209"/>
      <c r="Y60" s="210"/>
      <c r="Z60" s="211"/>
      <c r="AA60" s="209"/>
      <c r="AB60" s="209"/>
      <c r="AC60" s="23"/>
      <c r="AD60" s="31"/>
      <c r="AE60" s="249"/>
      <c r="AF60" s="250"/>
      <c r="AG60" s="250"/>
      <c r="AH60" s="250"/>
      <c r="AI60" s="251"/>
      <c r="AJ60" s="211"/>
      <c r="AK60" s="209"/>
      <c r="AL60" s="209"/>
      <c r="AM60" s="23"/>
      <c r="AN60" s="31"/>
    </row>
    <row r="61" spans="2:40" x14ac:dyDescent="0.25">
      <c r="B61" s="48" t="s">
        <v>15</v>
      </c>
      <c r="C61" s="56" t="s">
        <v>312</v>
      </c>
      <c r="D61" s="50" t="s">
        <v>331</v>
      </c>
      <c r="E61" s="51">
        <v>5</v>
      </c>
      <c r="F61" s="22"/>
      <c r="G61" s="23"/>
      <c r="H61" s="23"/>
      <c r="I61" s="23"/>
      <c r="J61" s="24"/>
      <c r="K61" s="22"/>
      <c r="L61" s="23"/>
      <c r="M61" s="23"/>
      <c r="N61" s="23"/>
      <c r="O61" s="31"/>
      <c r="P61" s="211"/>
      <c r="Q61" s="209"/>
      <c r="R61" s="209"/>
      <c r="S61" s="209"/>
      <c r="T61" s="213"/>
      <c r="U61" s="212"/>
      <c r="V61" s="209"/>
      <c r="W61" s="209"/>
      <c r="X61" s="209"/>
      <c r="Y61" s="210"/>
      <c r="Z61" s="211"/>
      <c r="AA61" s="209"/>
      <c r="AB61" s="209"/>
      <c r="AC61" s="23"/>
      <c r="AD61" s="31"/>
      <c r="AE61" s="249"/>
      <c r="AF61" s="250"/>
      <c r="AG61" s="250"/>
      <c r="AH61" s="250"/>
      <c r="AI61" s="251"/>
      <c r="AJ61" s="211"/>
      <c r="AK61" s="209"/>
      <c r="AL61" s="209"/>
      <c r="AM61" s="23"/>
      <c r="AN61" s="31"/>
    </row>
    <row r="62" spans="2:40" x14ac:dyDescent="0.25">
      <c r="B62" s="48" t="s">
        <v>16</v>
      </c>
      <c r="C62" s="56" t="s">
        <v>310</v>
      </c>
      <c r="D62" s="50" t="s">
        <v>331</v>
      </c>
      <c r="E62" s="51">
        <v>5</v>
      </c>
      <c r="F62" s="22"/>
      <c r="G62" s="23"/>
      <c r="H62" s="23"/>
      <c r="I62" s="23"/>
      <c r="J62" s="24"/>
      <c r="K62" s="22"/>
      <c r="L62" s="23"/>
      <c r="M62" s="23"/>
      <c r="N62" s="23"/>
      <c r="O62" s="31"/>
      <c r="P62" s="211"/>
      <c r="Q62" s="209"/>
      <c r="R62" s="209"/>
      <c r="S62" s="209"/>
      <c r="T62" s="213"/>
      <c r="U62" s="212"/>
      <c r="V62" s="209"/>
      <c r="W62" s="209"/>
      <c r="X62" s="209"/>
      <c r="Y62" s="210"/>
      <c r="Z62" s="211"/>
      <c r="AA62" s="209"/>
      <c r="AB62" s="209"/>
      <c r="AC62" s="23"/>
      <c r="AD62" s="31"/>
      <c r="AE62" s="249"/>
      <c r="AF62" s="250"/>
      <c r="AG62" s="250"/>
      <c r="AH62" s="250"/>
      <c r="AI62" s="251"/>
      <c r="AJ62" s="211"/>
      <c r="AK62" s="209"/>
      <c r="AL62" s="209"/>
      <c r="AM62" s="23"/>
      <c r="AN62" s="31"/>
    </row>
    <row r="63" spans="2:40" x14ac:dyDescent="0.25">
      <c r="B63" s="48"/>
      <c r="C63" s="56"/>
      <c r="D63" s="50"/>
      <c r="E63" s="51"/>
      <c r="F63" s="22"/>
      <c r="G63" s="23"/>
      <c r="H63" s="23"/>
      <c r="I63" s="23"/>
      <c r="J63" s="24"/>
      <c r="K63" s="22"/>
      <c r="L63" s="23"/>
      <c r="M63" s="23"/>
      <c r="N63" s="23"/>
      <c r="O63" s="31"/>
      <c r="P63" s="211"/>
      <c r="Q63" s="209"/>
      <c r="R63" s="209"/>
      <c r="S63" s="209"/>
      <c r="T63" s="213"/>
      <c r="U63" s="212"/>
      <c r="V63" s="209"/>
      <c r="W63" s="209"/>
      <c r="X63" s="209"/>
      <c r="Y63" s="210"/>
      <c r="Z63" s="211"/>
      <c r="AA63" s="209"/>
      <c r="AB63" s="209"/>
      <c r="AC63" s="23"/>
      <c r="AD63" s="31"/>
      <c r="AE63" s="211"/>
      <c r="AF63" s="209"/>
      <c r="AG63" s="209"/>
      <c r="AH63" s="23"/>
      <c r="AI63" s="31"/>
      <c r="AJ63" s="211"/>
      <c r="AK63" s="209"/>
      <c r="AL63" s="209"/>
      <c r="AM63" s="23"/>
      <c r="AN63" s="31"/>
    </row>
    <row r="64" spans="2:40" x14ac:dyDescent="0.25">
      <c r="B64" s="52">
        <v>13</v>
      </c>
      <c r="C64" s="242" t="s">
        <v>332</v>
      </c>
      <c r="D64" s="50"/>
      <c r="E64" s="51"/>
      <c r="F64" s="22"/>
      <c r="G64" s="23"/>
      <c r="H64" s="23"/>
      <c r="I64" s="23"/>
      <c r="J64" s="24"/>
      <c r="K64" s="22"/>
      <c r="L64" s="23"/>
      <c r="M64" s="23"/>
      <c r="N64" s="23"/>
      <c r="O64" s="31"/>
      <c r="P64" s="211"/>
      <c r="Q64" s="209"/>
      <c r="R64" s="209"/>
      <c r="S64" s="209"/>
      <c r="T64" s="213"/>
      <c r="U64" s="212"/>
      <c r="V64" s="209"/>
      <c r="W64" s="209"/>
      <c r="X64" s="209"/>
      <c r="Y64" s="210"/>
      <c r="Z64" s="211"/>
      <c r="AA64" s="209"/>
      <c r="AB64" s="209"/>
      <c r="AC64" s="23"/>
      <c r="AD64" s="31"/>
      <c r="AE64" s="211"/>
      <c r="AF64" s="209"/>
      <c r="AG64" s="209"/>
      <c r="AH64" s="23"/>
      <c r="AI64" s="31"/>
      <c r="AJ64" s="211"/>
      <c r="AK64" s="209"/>
      <c r="AL64" s="209"/>
      <c r="AM64" s="23"/>
      <c r="AN64" s="31"/>
    </row>
    <row r="65" spans="2:40" x14ac:dyDescent="0.25">
      <c r="B65" s="48" t="s">
        <v>14</v>
      </c>
      <c r="C65" s="56" t="s">
        <v>311</v>
      </c>
      <c r="D65" s="50" t="s">
        <v>205</v>
      </c>
      <c r="E65" s="51">
        <v>5</v>
      </c>
      <c r="F65" s="22"/>
      <c r="G65" s="23"/>
      <c r="H65" s="23"/>
      <c r="I65" s="23"/>
      <c r="J65" s="24"/>
      <c r="K65" s="22"/>
      <c r="L65" s="23"/>
      <c r="M65" s="23"/>
      <c r="N65" s="23"/>
      <c r="O65" s="31"/>
      <c r="P65" s="211"/>
      <c r="Q65" s="209"/>
      <c r="R65" s="209"/>
      <c r="S65" s="209"/>
      <c r="T65" s="213"/>
      <c r="U65" s="212"/>
      <c r="V65" s="209"/>
      <c r="W65" s="209"/>
      <c r="X65" s="209"/>
      <c r="Y65" s="210"/>
      <c r="Z65" s="252"/>
      <c r="AA65" s="253"/>
      <c r="AB65" s="253"/>
      <c r="AC65" s="253"/>
      <c r="AD65" s="254"/>
      <c r="AE65" s="211"/>
      <c r="AF65" s="209"/>
      <c r="AG65" s="209"/>
      <c r="AH65" s="23"/>
      <c r="AI65" s="31"/>
      <c r="AJ65" s="211"/>
      <c r="AK65" s="209"/>
      <c r="AL65" s="209"/>
      <c r="AM65" s="23"/>
      <c r="AN65" s="31"/>
    </row>
    <row r="66" spans="2:40" x14ac:dyDescent="0.25">
      <c r="B66" s="48" t="s">
        <v>15</v>
      </c>
      <c r="C66" s="56" t="s">
        <v>312</v>
      </c>
      <c r="D66" s="50" t="s">
        <v>205</v>
      </c>
      <c r="E66" s="51">
        <v>5</v>
      </c>
      <c r="F66" s="22"/>
      <c r="G66" s="23"/>
      <c r="H66" s="23"/>
      <c r="I66" s="23"/>
      <c r="J66" s="24"/>
      <c r="K66" s="22"/>
      <c r="L66" s="23"/>
      <c r="M66" s="23"/>
      <c r="N66" s="23"/>
      <c r="O66" s="31"/>
      <c r="P66" s="211"/>
      <c r="Q66" s="209"/>
      <c r="R66" s="209"/>
      <c r="S66" s="209"/>
      <c r="T66" s="213"/>
      <c r="U66" s="212"/>
      <c r="V66" s="209"/>
      <c r="W66" s="209"/>
      <c r="X66" s="209"/>
      <c r="Y66" s="210"/>
      <c r="Z66" s="252"/>
      <c r="AA66" s="253"/>
      <c r="AB66" s="253"/>
      <c r="AC66" s="253"/>
      <c r="AD66" s="254"/>
      <c r="AE66" s="211"/>
      <c r="AF66" s="209"/>
      <c r="AG66" s="209"/>
      <c r="AH66" s="23"/>
      <c r="AI66" s="31"/>
      <c r="AJ66" s="211"/>
      <c r="AK66" s="209"/>
      <c r="AL66" s="209"/>
      <c r="AM66" s="23"/>
      <c r="AN66" s="31"/>
    </row>
    <row r="67" spans="2:40" x14ac:dyDescent="0.25">
      <c r="B67" s="48" t="s">
        <v>16</v>
      </c>
      <c r="C67" s="56" t="s">
        <v>313</v>
      </c>
      <c r="D67" s="50" t="s">
        <v>205</v>
      </c>
      <c r="E67" s="51">
        <v>5</v>
      </c>
      <c r="F67" s="22"/>
      <c r="G67" s="23"/>
      <c r="H67" s="23"/>
      <c r="I67" s="23"/>
      <c r="J67" s="24"/>
      <c r="K67" s="22"/>
      <c r="L67" s="23"/>
      <c r="M67" s="23"/>
      <c r="N67" s="23"/>
      <c r="O67" s="31"/>
      <c r="P67" s="211"/>
      <c r="Q67" s="209"/>
      <c r="R67" s="209"/>
      <c r="S67" s="209"/>
      <c r="T67" s="213"/>
      <c r="U67" s="212"/>
      <c r="V67" s="209"/>
      <c r="W67" s="209"/>
      <c r="X67" s="209"/>
      <c r="Y67" s="210"/>
      <c r="Z67" s="252"/>
      <c r="AA67" s="253"/>
      <c r="AB67" s="253"/>
      <c r="AC67" s="253"/>
      <c r="AD67" s="254"/>
      <c r="AE67" s="211"/>
      <c r="AF67" s="209"/>
      <c r="AG67" s="209"/>
      <c r="AH67" s="23"/>
      <c r="AI67" s="31"/>
      <c r="AJ67" s="211"/>
      <c r="AK67" s="209"/>
      <c r="AL67" s="209"/>
      <c r="AM67" s="23"/>
      <c r="AN67" s="31"/>
    </row>
    <row r="68" spans="2:40" x14ac:dyDescent="0.25">
      <c r="B68" s="48"/>
      <c r="C68" s="56"/>
      <c r="D68" s="50"/>
      <c r="E68" s="51"/>
      <c r="F68" s="22"/>
      <c r="G68" s="23"/>
      <c r="H68" s="23"/>
      <c r="I68" s="23"/>
      <c r="J68" s="24"/>
      <c r="K68" s="22"/>
      <c r="L68" s="23"/>
      <c r="M68" s="23"/>
      <c r="N68" s="23"/>
      <c r="O68" s="31"/>
      <c r="P68" s="211"/>
      <c r="Q68" s="209"/>
      <c r="R68" s="209"/>
      <c r="S68" s="209"/>
      <c r="T68" s="213"/>
      <c r="U68" s="212"/>
      <c r="V68" s="209"/>
      <c r="W68" s="209"/>
      <c r="X68" s="209"/>
      <c r="Y68" s="210"/>
      <c r="Z68" s="211"/>
      <c r="AA68" s="209"/>
      <c r="AB68" s="209"/>
      <c r="AC68" s="23"/>
      <c r="AD68" s="31"/>
      <c r="AE68" s="211"/>
      <c r="AF68" s="209"/>
      <c r="AG68" s="209"/>
      <c r="AH68" s="23"/>
      <c r="AI68" s="31"/>
      <c r="AJ68" s="211"/>
      <c r="AK68" s="209"/>
      <c r="AL68" s="209"/>
      <c r="AM68" s="23"/>
      <c r="AN68" s="31"/>
    </row>
    <row r="69" spans="2:40" x14ac:dyDescent="0.25">
      <c r="B69" s="52">
        <v>14</v>
      </c>
      <c r="C69" s="57" t="s">
        <v>333</v>
      </c>
      <c r="D69" s="50"/>
      <c r="E69" s="51"/>
      <c r="F69" s="22"/>
      <c r="G69" s="23"/>
      <c r="H69" s="23"/>
      <c r="I69" s="23"/>
      <c r="J69" s="24"/>
      <c r="K69" s="22"/>
      <c r="L69" s="23"/>
      <c r="M69" s="23"/>
      <c r="N69" s="23"/>
      <c r="O69" s="31"/>
      <c r="P69" s="211"/>
      <c r="Q69" s="209"/>
      <c r="R69" s="209"/>
      <c r="S69" s="209"/>
      <c r="T69" s="213"/>
      <c r="U69" s="212"/>
      <c r="V69" s="209"/>
      <c r="W69" s="209"/>
      <c r="X69" s="209"/>
      <c r="Y69" s="210"/>
      <c r="Z69" s="211"/>
      <c r="AA69" s="209"/>
      <c r="AB69" s="209"/>
      <c r="AC69" s="23"/>
      <c r="AD69" s="31"/>
      <c r="AE69" s="211"/>
      <c r="AF69" s="209"/>
      <c r="AG69" s="209"/>
      <c r="AH69" s="23"/>
      <c r="AI69" s="31"/>
      <c r="AJ69" s="211"/>
      <c r="AK69" s="209"/>
      <c r="AL69" s="209"/>
      <c r="AM69" s="23"/>
      <c r="AN69" s="31"/>
    </row>
    <row r="70" spans="2:40" x14ac:dyDescent="0.25">
      <c r="B70" s="48" t="s">
        <v>14</v>
      </c>
      <c r="C70" s="49" t="s">
        <v>335</v>
      </c>
      <c r="D70" s="50" t="s">
        <v>205</v>
      </c>
      <c r="E70" s="51">
        <v>3</v>
      </c>
      <c r="F70" s="22"/>
      <c r="G70" s="23"/>
      <c r="H70" s="23"/>
      <c r="I70" s="23"/>
      <c r="J70" s="24"/>
      <c r="K70" s="22"/>
      <c r="L70" s="23"/>
      <c r="M70" s="23"/>
      <c r="N70" s="23"/>
      <c r="O70" s="31"/>
      <c r="P70" s="211"/>
      <c r="Q70" s="209"/>
      <c r="R70" s="209"/>
      <c r="S70" s="209"/>
      <c r="T70" s="213"/>
      <c r="U70" s="212"/>
      <c r="V70" s="209"/>
      <c r="W70" s="209"/>
      <c r="X70" s="209"/>
      <c r="Y70" s="210"/>
      <c r="Z70" s="211"/>
      <c r="AA70" s="209"/>
      <c r="AB70" s="209"/>
      <c r="AC70" s="23"/>
      <c r="AD70" s="31"/>
      <c r="AE70" s="211"/>
      <c r="AF70" s="209"/>
      <c r="AG70" s="209"/>
      <c r="AH70" s="23"/>
      <c r="AI70" s="31"/>
      <c r="AJ70" s="255"/>
      <c r="AK70" s="256"/>
      <c r="AL70" s="256"/>
      <c r="AM70" s="23"/>
      <c r="AN70" s="31"/>
    </row>
    <row r="71" spans="2:40" x14ac:dyDescent="0.25">
      <c r="B71" s="48" t="s">
        <v>15</v>
      </c>
      <c r="C71" s="49" t="s">
        <v>334</v>
      </c>
      <c r="D71" s="50" t="s">
        <v>205</v>
      </c>
      <c r="E71" s="51">
        <v>2</v>
      </c>
      <c r="F71" s="22"/>
      <c r="G71" s="23"/>
      <c r="H71" s="23"/>
      <c r="I71" s="23"/>
      <c r="J71" s="24"/>
      <c r="K71" s="22"/>
      <c r="L71" s="23"/>
      <c r="M71" s="23"/>
      <c r="N71" s="23"/>
      <c r="O71" s="31"/>
      <c r="P71" s="211"/>
      <c r="Q71" s="209"/>
      <c r="R71" s="209"/>
      <c r="S71" s="209"/>
      <c r="T71" s="213"/>
      <c r="U71" s="212"/>
      <c r="V71" s="209"/>
      <c r="W71" s="209"/>
      <c r="X71" s="209"/>
      <c r="Y71" s="210"/>
      <c r="Z71" s="211"/>
      <c r="AA71" s="209"/>
      <c r="AB71" s="209"/>
      <c r="AC71" s="23"/>
      <c r="AD71" s="31"/>
      <c r="AE71" s="211"/>
      <c r="AF71" s="209"/>
      <c r="AG71" s="209"/>
      <c r="AH71" s="23"/>
      <c r="AI71" s="31"/>
      <c r="AJ71" s="211"/>
      <c r="AK71" s="209"/>
      <c r="AL71" s="256"/>
      <c r="AM71" s="256"/>
      <c r="AN71" s="31"/>
    </row>
    <row r="72" spans="2:40" x14ac:dyDescent="0.25">
      <c r="B72" s="48" t="s">
        <v>14</v>
      </c>
      <c r="C72" s="49" t="s">
        <v>92</v>
      </c>
      <c r="D72" s="50" t="s">
        <v>205</v>
      </c>
      <c r="E72" s="51">
        <v>1</v>
      </c>
      <c r="F72" s="22"/>
      <c r="G72" s="23"/>
      <c r="H72" s="23"/>
      <c r="I72" s="23"/>
      <c r="J72" s="24"/>
      <c r="K72" s="22"/>
      <c r="L72" s="23"/>
      <c r="M72" s="23"/>
      <c r="N72" s="23"/>
      <c r="O72" s="31"/>
      <c r="P72" s="211"/>
      <c r="Q72" s="209"/>
      <c r="R72" s="209"/>
      <c r="S72" s="209"/>
      <c r="T72" s="213"/>
      <c r="U72" s="212"/>
      <c r="V72" s="209"/>
      <c r="W72" s="209"/>
      <c r="X72" s="209"/>
      <c r="Y72" s="210"/>
      <c r="Z72" s="211"/>
      <c r="AA72" s="209"/>
      <c r="AB72" s="209"/>
      <c r="AC72" s="23"/>
      <c r="AD72" s="210"/>
      <c r="AE72" s="211"/>
      <c r="AF72" s="209"/>
      <c r="AG72" s="209"/>
      <c r="AH72" s="23"/>
      <c r="AI72" s="210"/>
      <c r="AJ72" s="211"/>
      <c r="AK72" s="209"/>
      <c r="AL72" s="209"/>
      <c r="AM72" s="23"/>
      <c r="AN72" s="223"/>
    </row>
    <row r="73" spans="2:40" x14ac:dyDescent="0.25">
      <c r="B73" s="48"/>
      <c r="C73" s="49"/>
      <c r="D73" s="50"/>
      <c r="E73" s="51"/>
      <c r="F73" s="22"/>
      <c r="G73" s="23"/>
      <c r="H73" s="23"/>
      <c r="I73" s="23"/>
      <c r="J73" s="24"/>
      <c r="K73" s="22"/>
      <c r="L73" s="23"/>
      <c r="M73" s="23"/>
      <c r="N73" s="23"/>
      <c r="O73" s="31"/>
      <c r="P73" s="196"/>
      <c r="Q73" s="23"/>
      <c r="R73" s="23"/>
      <c r="S73" s="23"/>
      <c r="T73" s="24"/>
      <c r="U73" s="22"/>
      <c r="V73" s="23"/>
      <c r="W73" s="23"/>
      <c r="X73" s="23"/>
      <c r="Y73" s="31"/>
      <c r="Z73" s="196"/>
      <c r="AA73" s="23"/>
      <c r="AB73" s="23"/>
      <c r="AC73" s="23"/>
      <c r="AD73" s="31"/>
      <c r="AE73" s="196"/>
      <c r="AF73" s="23"/>
      <c r="AG73" s="23"/>
      <c r="AH73" s="23"/>
      <c r="AI73" s="31"/>
      <c r="AJ73" s="196"/>
      <c r="AK73" s="23"/>
      <c r="AL73" s="23"/>
      <c r="AM73" s="23"/>
      <c r="AN73" s="31"/>
    </row>
    <row r="74" spans="2:40" x14ac:dyDescent="0.25">
      <c r="B74" s="48"/>
      <c r="C74" s="49"/>
      <c r="D74" s="50"/>
      <c r="E74" s="51"/>
      <c r="F74" s="22"/>
      <c r="G74" s="23"/>
      <c r="H74" s="23"/>
      <c r="I74" s="23"/>
      <c r="J74" s="24"/>
      <c r="K74" s="22"/>
      <c r="L74" s="23"/>
      <c r="M74" s="23"/>
      <c r="N74" s="23"/>
      <c r="O74" s="31"/>
      <c r="P74" s="196"/>
      <c r="Q74" s="23"/>
      <c r="R74" s="23"/>
      <c r="S74" s="23"/>
      <c r="T74" s="24"/>
      <c r="U74" s="22"/>
      <c r="V74" s="23"/>
      <c r="W74" s="23"/>
      <c r="X74" s="23"/>
      <c r="Y74" s="31"/>
      <c r="Z74" s="196"/>
      <c r="AA74" s="23"/>
      <c r="AB74" s="23"/>
      <c r="AC74" s="23"/>
      <c r="AD74" s="31"/>
      <c r="AE74" s="196"/>
      <c r="AF74" s="23"/>
      <c r="AG74" s="23"/>
      <c r="AH74" s="23"/>
      <c r="AI74" s="31"/>
      <c r="AJ74" s="196"/>
      <c r="AK74" s="23"/>
      <c r="AL74" s="23"/>
      <c r="AM74" s="23"/>
      <c r="AN74" s="31"/>
    </row>
    <row r="75" spans="2:40" ht="15.75" thickBot="1" x14ac:dyDescent="0.3">
      <c r="B75" s="58"/>
      <c r="C75" s="59"/>
      <c r="D75" s="60"/>
      <c r="E75" s="61"/>
      <c r="F75" s="28"/>
      <c r="G75" s="29"/>
      <c r="H75" s="29"/>
      <c r="I75" s="29"/>
      <c r="J75" s="30"/>
      <c r="K75" s="28"/>
      <c r="L75" s="29"/>
      <c r="M75" s="29"/>
      <c r="N75" s="29"/>
      <c r="O75" s="64"/>
      <c r="P75" s="205"/>
      <c r="Q75" s="29"/>
      <c r="R75" s="29"/>
      <c r="S75" s="29"/>
      <c r="T75" s="30"/>
      <c r="U75" s="28"/>
      <c r="V75" s="29"/>
      <c r="W75" s="29"/>
      <c r="X75" s="29"/>
      <c r="Y75" s="64"/>
      <c r="Z75" s="205"/>
      <c r="AA75" s="29"/>
      <c r="AB75" s="29"/>
      <c r="AC75" s="29"/>
      <c r="AD75" s="64"/>
      <c r="AE75" s="205"/>
      <c r="AF75" s="29"/>
      <c r="AG75" s="29"/>
      <c r="AH75" s="29"/>
      <c r="AI75" s="64"/>
      <c r="AJ75" s="205"/>
      <c r="AK75" s="29"/>
      <c r="AL75" s="29"/>
      <c r="AM75" s="29"/>
      <c r="AN75" s="64"/>
    </row>
    <row r="76" spans="2:40" ht="15.75" thickTop="1" x14ac:dyDescent="0.25"/>
  </sheetData>
  <mergeCells count="9">
    <mergeCell ref="AJ5:AN5"/>
    <mergeCell ref="U5:Y5"/>
    <mergeCell ref="Z5:AD5"/>
    <mergeCell ref="B5:E5"/>
    <mergeCell ref="B6:E6"/>
    <mergeCell ref="F5:J5"/>
    <mergeCell ref="K5:O5"/>
    <mergeCell ref="P5:T5"/>
    <mergeCell ref="AE5:AI5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Schedule of Lump Sum</vt:lpstr>
      <vt:lpstr>Rate Spread Lump Sum</vt:lpstr>
      <vt:lpstr>Summary Lump Sum</vt:lpstr>
      <vt:lpstr>Estimate Lump Sum</vt:lpstr>
      <vt:lpstr>Programme</vt:lpstr>
      <vt:lpstr>'Estimate Lump Sum'!Print_Area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Anthony</cp:lastModifiedBy>
  <cp:lastPrinted>2016-03-08T21:56:31Z</cp:lastPrinted>
  <dcterms:created xsi:type="dcterms:W3CDTF">2011-12-18T06:01:06Z</dcterms:created>
  <dcterms:modified xsi:type="dcterms:W3CDTF">2019-07-03T06:25:37Z</dcterms:modified>
</cp:coreProperties>
</file>